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815" tabRatio="599" firstSheet="3" activeTab="7"/>
  </bookViews>
  <sheets>
    <sheet name="kiemelt ei" sheetId="1" r:id="rId1"/>
    <sheet name="1.sz.m. Össz_Kiad." sheetId="2" r:id="rId2"/>
    <sheet name="2.sz. m.Össz_Bev." sheetId="3" r:id="rId3"/>
    <sheet name="3.sz.m. összesített" sheetId="4" r:id="rId4"/>
    <sheet name="4.sz. m. Önk. beruh" sheetId="5" r:id="rId5"/>
    <sheet name="5.sz. m. Önk.tám." sheetId="6" r:id="rId6"/>
    <sheet name="6.a. sz. melléklet" sheetId="7" r:id="rId7"/>
    <sheet name="6.b. sz. m. Önk.Hitel" sheetId="8" r:id="rId8"/>
    <sheet name="7. sz. m. Int.Fin." sheetId="9" r:id="rId9"/>
    <sheet name="8. sz. létszám" sheetId="10" r:id="rId10"/>
    <sheet name="9.sz. m. EU" sheetId="11" r:id="rId11"/>
    <sheet name="10. sz. m. tartalékok" sheetId="12" r:id="rId12"/>
    <sheet name="11. sz. Hiv.Kiad" sheetId="13" r:id="rId13"/>
    <sheet name="12. sz. m. Hiv.Bev." sheetId="14" r:id="rId14"/>
    <sheet name="13. sz. m. Hiv.Mérleg" sheetId="15" r:id="rId15"/>
    <sheet name="14. sz. Hiv.Tám." sheetId="16" r:id="rId16"/>
    <sheet name="15. sz. Óvoda Kiad." sheetId="17" r:id="rId17"/>
    <sheet name="16. sz. Óvoda Bev." sheetId="18" r:id="rId18"/>
    <sheet name="17. sz. m. Óvoda mérleg" sheetId="19" r:id="rId19"/>
    <sheet name="18.sz. m. Önk.Kiad" sheetId="20" r:id="rId20"/>
    <sheet name="19. sz. m. Önk.tám." sheetId="21" r:id="rId21"/>
    <sheet name="20. sz. m. Önk. Mérleg" sheetId="22" r:id="rId22"/>
    <sheet name="21. sz. m. Önk.Bev." sheetId="23" r:id="rId23"/>
    <sheet name="22. sz. m. Önk.Adó és közha.bev" sheetId="24" r:id="rId24"/>
    <sheet name="23. sz. Önk. tám. bev." sheetId="25" r:id="rId25"/>
    <sheet name="24. sz. Önk.Fin.Be-Ki" sheetId="26" r:id="rId26"/>
    <sheet name="25.a. sz. Önk.Kiad-Havi" sheetId="27" r:id="rId27"/>
    <sheet name="25.b. sz. Hiv.Kiad-Havi" sheetId="28" r:id="rId28"/>
    <sheet name="25.c. sz. Óvoda Kiad-Havi" sheetId="29" r:id="rId29"/>
    <sheet name="26. sz. melléklet" sheetId="30" r:id="rId30"/>
    <sheet name="GÖRDÜLŐ" sheetId="31" r:id="rId31"/>
    <sheet name="Kiadás önk össz" sheetId="32" r:id="rId32"/>
    <sheet name="Kiadás_önk mindössz" sheetId="33" r:id="rId33"/>
    <sheet name="Bevétel_összesítő" sheetId="34" r:id="rId34"/>
    <sheet name="Munka1" sheetId="35" r:id="rId35"/>
    <sheet name="Munka2" sheetId="36" r:id="rId36"/>
  </sheets>
  <externalReferences>
    <externalReference r:id="rId39"/>
  </externalReferences>
  <definedNames>
    <definedName name="_xlnm.Print_Area" localSheetId="1">'1.sz.m. Össz_Kiad.'!$A$1:$E$98</definedName>
    <definedName name="_xlnm.Print_Area" localSheetId="11">'10. sz. m. tartalékok'!$A$1:$H$15</definedName>
    <definedName name="_xlnm.Print_Area" localSheetId="12">'11. sz. Hiv.Kiad'!$A$1:$J$98</definedName>
    <definedName name="_xlnm.Print_Area" localSheetId="14">'13. sz. m. Hiv.Mérleg'!$A$1:$E$126</definedName>
    <definedName name="_xlnm.Print_Area" localSheetId="17">'16. sz. Óvoda Bev.'!$A$1:$E$79</definedName>
    <definedName name="_xlnm.Print_Area" localSheetId="19">'18.sz. m. Önk.Kiad'!$A$1:$E$98</definedName>
    <definedName name="_xlnm.Print_Area" localSheetId="20">'19. sz. m. Önk.tám.'!$A$1:$C$117</definedName>
    <definedName name="_xlnm.Print_Area" localSheetId="2">'2.sz. m.Össz_Bev.'!$A$1:$E$89</definedName>
    <definedName name="_xlnm.Print_Area" localSheetId="21">'20. sz. m. Önk. Mérleg'!$A$1:$E$153</definedName>
    <definedName name="_xlnm.Print_Area" localSheetId="22">'21. sz. m. Önk.Bev.'!$A$1:$E$97</definedName>
    <definedName name="_xlnm.Print_Area" localSheetId="24">'23. sz. Önk. tám. bev.'!$A$1:$C$116</definedName>
    <definedName name="_xlnm.Print_Area" localSheetId="25">'24. sz. Önk.Fin.Be-Ki'!$A$1:$D$70</definedName>
    <definedName name="_xlnm.Print_Area" localSheetId="26">'25.a. sz. Önk.Kiad-Havi'!$A$1:$P$215</definedName>
    <definedName name="_xlnm.Print_Area" localSheetId="27">'25.b. sz. Hiv.Kiad-Havi'!$A$1:$C$215</definedName>
    <definedName name="_xlnm.Print_Area" localSheetId="29">'26. sz. melléklet'!$A$1:$E$34</definedName>
    <definedName name="_xlnm.Print_Area" localSheetId="3">'3.sz.m. összesített'!$A$1:$E$131</definedName>
    <definedName name="_xlnm.Print_Area" localSheetId="4">'4.sz. m. Önk. beruh'!$A$1:$D$36</definedName>
    <definedName name="_xlnm.Print_Area" localSheetId="5">'5.sz. m. Önk.tám.'!$A$1:$C$39</definedName>
    <definedName name="_xlnm.Print_Area" localSheetId="6">'6.a. sz. melléklet'!$A$1:$I$25</definedName>
    <definedName name="_xlnm.Print_Area" localSheetId="7">'6.b. sz. m. Önk.Hitel'!$A$1:$J$21</definedName>
    <definedName name="_xlnm.Print_Area" localSheetId="8">'7. sz. m. Int.Fin.'!$A$1:$E$9</definedName>
    <definedName name="_xlnm.Print_Area" localSheetId="9">'8. sz. létszám'!$A$1:$E$33</definedName>
    <definedName name="_xlnm.Print_Area" localSheetId="10">'9.sz. m. EU'!$A$1:$B$25</definedName>
    <definedName name="_xlnm.Print_Area" localSheetId="33">'Bevétel_összesítő'!$A$1:$E$89</definedName>
    <definedName name="_xlnm.Print_Area" localSheetId="30">'GÖRDÜLŐ'!$A$2:$F$28</definedName>
    <definedName name="_xlnm.Print_Area" localSheetId="0">'kiemelt ei'!$A$1:$E$25</definedName>
    <definedName name="pr232" localSheetId="14">'13. sz. m. Hiv.Mérleg'!$A$16</definedName>
    <definedName name="pr232" localSheetId="21">'20. sz. m. Önk. Mérleg'!$A$16</definedName>
    <definedName name="pr232" localSheetId="29">'26. sz. melléklet'!$A$10</definedName>
    <definedName name="pr232" localSheetId="3">'3.sz.m. összesített'!#REF!</definedName>
    <definedName name="pr232" localSheetId="6">'6.a. sz. melléklet'!$A$11</definedName>
    <definedName name="pr232" localSheetId="30">'GÖRDÜLŐ'!#REF!</definedName>
    <definedName name="pr233" localSheetId="14">'13. sz. m. Hiv.Mérleg'!$A$17</definedName>
    <definedName name="pr233" localSheetId="21">'20. sz. m. Önk. Mérleg'!$A$17</definedName>
    <definedName name="pr233" localSheetId="29">'26. sz. melléklet'!$A$15</definedName>
    <definedName name="pr233" localSheetId="3">'3.sz.m. összesített'!#REF!</definedName>
    <definedName name="pr233" localSheetId="6">'6.a. sz. melléklet'!$A$14</definedName>
    <definedName name="pr233" localSheetId="30">'GÖRDÜLŐ'!#REF!</definedName>
    <definedName name="pr234" localSheetId="14">'13. sz. m. Hiv.Mérleg'!$A$18</definedName>
    <definedName name="pr234" localSheetId="21">'20. sz. m. Önk. Mérleg'!$A$18</definedName>
    <definedName name="pr234" localSheetId="29">'26. sz. melléklet'!$A$23</definedName>
    <definedName name="pr234" localSheetId="3">'3.sz.m. összesített'!#REF!</definedName>
    <definedName name="pr234" localSheetId="6">'6.a. sz. melléklet'!$A$18</definedName>
    <definedName name="pr234" localSheetId="30">'GÖRDÜLŐ'!#REF!</definedName>
    <definedName name="pr235" localSheetId="14">'13. sz. m. Hiv.Mérleg'!$A$19</definedName>
    <definedName name="pr235" localSheetId="21">'20. sz. m. Önk. Mérleg'!$A$19</definedName>
    <definedName name="pr235" localSheetId="29">'26. sz. melléklet'!$A$28</definedName>
    <definedName name="pr235" localSheetId="3">'3.sz.m. összesített'!#REF!</definedName>
    <definedName name="pr235" localSheetId="6">'6.a. sz. melléklet'!$A$19</definedName>
    <definedName name="pr235" localSheetId="30">'GÖRDÜLŐ'!#REF!</definedName>
    <definedName name="pr236" localSheetId="14">'13. sz. m. Hiv.Mérleg'!$A$20</definedName>
    <definedName name="pr236" localSheetId="21">'20. sz. m. Önk. Mérleg'!$A$20</definedName>
    <definedName name="pr236" localSheetId="29">'26. sz. melléklet'!$A$33</definedName>
    <definedName name="pr236" localSheetId="3">'3.sz.m. összesített'!#REF!</definedName>
    <definedName name="pr236" localSheetId="6">'6.a. sz. melléklet'!$A$20</definedName>
    <definedName name="pr236" localSheetId="30">'GÖRDÜLŐ'!#REF!</definedName>
    <definedName name="pr312" localSheetId="14">'13. sz. m. Hiv.Mérleg'!$A$7</definedName>
    <definedName name="pr312" localSheetId="21">'20. sz. m. Önk. Mérleg'!$A$7</definedName>
    <definedName name="pr312" localSheetId="29">'26. sz. melléklet'!#REF!</definedName>
    <definedName name="pr312" localSheetId="3">'3.sz.m. összesített'!#REF!</definedName>
    <definedName name="pr312" localSheetId="6">'6.a. sz. melléklet'!#REF!</definedName>
    <definedName name="pr312" localSheetId="30">'GÖRDÜLŐ'!#REF!</definedName>
    <definedName name="pr313" localSheetId="14">'13. sz. m. Hiv.Mérleg'!$A$8</definedName>
    <definedName name="pr313" localSheetId="21">'20. sz. m. Önk. Mérleg'!$A$8</definedName>
    <definedName name="pr313" localSheetId="29">'26. sz. melléklet'!#REF!</definedName>
    <definedName name="pr313" localSheetId="3">'3.sz.m. összesített'!#REF!</definedName>
    <definedName name="pr313" localSheetId="6">'6.a. sz. melléklet'!$A$2</definedName>
    <definedName name="pr313" localSheetId="30">'GÖRDÜLŐ'!#REF!</definedName>
    <definedName name="pr314" localSheetId="14">'13. sz. m. Hiv.Mérleg'!$A$9</definedName>
    <definedName name="pr314" localSheetId="21">'20. sz. m. Önk. Mérleg'!$A$9</definedName>
    <definedName name="pr314" localSheetId="29">'26. sz. melléklet'!$A$2</definedName>
    <definedName name="pr314" localSheetId="3">'3.sz.m. összesített'!#REF!</definedName>
    <definedName name="pr314" localSheetId="6">'6.a. sz. melléklet'!$A$6</definedName>
    <definedName name="pr314" localSheetId="30">'GÖRDÜLŐ'!#REF!</definedName>
    <definedName name="pr315" localSheetId="14">'13. sz. m. Hiv.Mérleg'!$A$10</definedName>
    <definedName name="pr315" localSheetId="21">'20. sz. m. Önk. Mérleg'!$A$10</definedName>
    <definedName name="pr315" localSheetId="29">'26. sz. melléklet'!#REF!</definedName>
    <definedName name="pr315" localSheetId="3">'3.sz.m. összesített'!#REF!</definedName>
    <definedName name="pr315" localSheetId="6">'6.a. sz. melléklet'!$A$7</definedName>
    <definedName name="pr315" localSheetId="30">'GÖRDÜLŐ'!#REF!</definedName>
    <definedName name="pr347" localSheetId="30">'GÖRDÜLŐ'!#REF!</definedName>
    <definedName name="pr348" localSheetId="30">'GÖRDÜLŐ'!#REF!</definedName>
    <definedName name="pr349" localSheetId="30">'GÖRDÜLŐ'!#REF!</definedName>
    <definedName name="pr395" localSheetId="30">'GÖRDÜLŐ'!$A$32</definedName>
    <definedName name="pr396" localSheetId="30">'GÖRDÜLŐ'!$A$33</definedName>
    <definedName name="pr397" localSheetId="30">'GÖRDÜLŐ'!$A$34</definedName>
  </definedNames>
  <calcPr fullCalcOnLoad="1"/>
</workbook>
</file>

<file path=xl/sharedStrings.xml><?xml version="1.0" encoding="utf-8"?>
<sst xmlns="http://schemas.openxmlformats.org/spreadsheetml/2006/main" count="5482" uniqueCount="810">
  <si>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</si>
  <si>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</si>
  <si>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</si>
  <si>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</si>
  <si>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</si>
  <si>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</si>
  <si>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</si>
  <si>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</si>
  <si>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</si>
  <si>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</si>
  <si>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</si>
  <si>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</si>
  <si>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</si>
  <si>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</si>
  <si>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</si>
  <si>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</si>
  <si>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</si>
  <si>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</si>
  <si>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</si>
  <si>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</si>
  <si>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</si>
  <si>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</si>
  <si>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</si>
  <si>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</si>
  <si>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</si>
  <si>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</si>
  <si>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</si>
  <si>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</si>
  <si>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</si>
  <si>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</si>
  <si>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</si>
  <si>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</si>
  <si>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</si>
  <si>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</si>
  <si>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</si>
  <si>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</si>
  <si>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</si>
  <si>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</si>
  <si>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</si>
  <si>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</si>
  <si>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</si>
  <si>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</si>
  <si>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</si>
  <si>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</si>
  <si>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</si>
  <si>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</si>
  <si>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</si>
  <si>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</si>
  <si>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</si>
  <si>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</si>
  <si>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</si>
  <si>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</si>
  <si>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</si>
  <si>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</si>
  <si>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</si>
  <si>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</si>
  <si>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</si>
  <si>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</si>
  <si>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</si>
  <si>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</si>
  <si>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</si>
  <si>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</si>
  <si>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</si>
  <si>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</si>
  <si>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</si>
  <si>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</si>
  <si>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</si>
  <si>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</si>
  <si>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</si>
  <si>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</si>
  <si>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</si>
  <si>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</si>
  <si>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</si>
  <si>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</si>
  <si>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</si>
  <si>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</si>
  <si>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</si>
  <si>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</si>
  <si>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</si>
  <si>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</si>
  <si>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</si>
  <si>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</si>
  <si>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</si>
  <si>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</si>
  <si>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</si>
  <si>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</si>
  <si>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</si>
  <si>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</si>
  <si>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</si>
  <si>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</si>
  <si>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</si>
  <si>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</si>
  <si>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</si>
  <si>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</si>
  <si>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</si>
  <si>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</si>
  <si>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</si>
  <si>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</si>
  <si>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</si>
  <si>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</si>
  <si>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</si>
  <si>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</si>
  <si>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</si>
  <si>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</si>
  <si>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</si>
  <si>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</si>
  <si>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</si>
  <si>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</si>
  <si>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</si>
  <si>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</si>
  <si>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</si>
  <si>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</si>
  <si>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</si>
  <si>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</si>
  <si>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</si>
  <si>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</si>
  <si>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</si>
  <si>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</si>
  <si>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</si>
  <si>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</si>
  <si>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</si>
  <si>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</si>
  <si>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</si>
  <si>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</si>
  <si>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</si>
  <si>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</si>
  <si>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</si>
  <si>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</si>
  <si>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</si>
  <si>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</si>
  <si>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</si>
  <si>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</si>
  <si>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</si>
  <si>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</si>
  <si>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</si>
  <si>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</si>
  <si>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</si>
  <si>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</si>
  <si>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</si>
  <si>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</si>
  <si>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</si>
  <si>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</si>
  <si>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</si>
  <si>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</si>
  <si>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</si>
  <si>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</si>
  <si>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</si>
  <si>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</si>
  <si>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</si>
  <si>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</si>
  <si>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</si>
  <si>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</si>
  <si>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</si>
  <si>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</si>
  <si>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</si>
  <si>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</si>
  <si>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</si>
  <si>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</si>
  <si>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</si>
  <si>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</si>
  <si>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</si>
  <si>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</si>
  <si>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</si>
  <si>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</si>
  <si>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</si>
  <si>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</si>
  <si>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</si>
  <si>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</si>
  <si>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</si>
  <si>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</si>
  <si>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</si>
  <si>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</si>
  <si>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</si>
  <si>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</si>
  <si>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</si>
  <si>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</si>
  <si>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</si>
  <si>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</si>
  <si>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</si>
  <si>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</si>
  <si>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</si>
  <si>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</si>
  <si>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</si>
  <si>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</si>
  <si>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</si>
  <si>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</si>
  <si>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</si>
  <si>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</si>
  <si>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</si>
  <si>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</si>
  <si>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</si>
  <si>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</si>
  <si>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</si>
  <si>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</si>
  <si>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</si>
  <si>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</si>
  <si>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</si>
  <si>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</si>
  <si>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</si>
  <si>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</si>
  <si>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</si>
  <si>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</si>
  <si>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</si>
  <si>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</si>
  <si>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</si>
  <si>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</si>
  <si>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</si>
  <si>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</si>
  <si>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</si>
  <si>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</si>
  <si>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</si>
  <si>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</si>
  <si>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</si>
  <si>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</si>
  <si>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</si>
  <si>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</si>
  <si>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</si>
  <si>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</si>
  <si>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</si>
  <si>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</si>
  <si>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</si>
  <si>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</si>
  <si>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</si>
  <si>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</si>
  <si>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</si>
  <si>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</si>
  <si>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</si>
  <si>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</si>
  <si>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</si>
  <si>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</si>
  <si>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</si>
  <si>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</si>
  <si>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</si>
  <si>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</si>
  <si>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</si>
  <si>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</si>
  <si>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</si>
  <si>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</si>
  <si>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</si>
  <si>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</si>
  <si>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</si>
  <si>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</si>
  <si>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</si>
  <si>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</si>
  <si>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</si>
  <si>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</si>
  <si>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</si>
  <si>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</si>
  <si>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</si>
  <si>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</si>
  <si>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</si>
  <si>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</si>
  <si>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</si>
  <si>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</si>
  <si>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</si>
  <si>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</si>
  <si>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</si>
  <si>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</si>
  <si>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</si>
  <si>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</si>
  <si>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</si>
  <si>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</si>
  <si>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</si>
  <si>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</si>
  <si>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</si>
  <si>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</si>
  <si>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</si>
  <si>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</si>
  <si>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</si>
  <si>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</si>
  <si>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</si>
  <si>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</si>
  <si>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</si>
  <si>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</si>
  <si>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</si>
  <si>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</si>
  <si>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</si>
  <si>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</si>
  <si>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</si>
  <si>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</si>
  <si>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</si>
  <si>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</si>
  <si>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</si>
  <si>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</si>
  <si>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</si>
  <si>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</si>
  <si>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</si>
  <si>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</si>
  <si>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</si>
  <si>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</si>
  <si>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</si>
  <si>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</si>
  <si>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</si>
  <si>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</si>
  <si>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</si>
  <si>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</si>
  <si>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</si>
  <si>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</si>
  <si>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</si>
  <si>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</si>
  <si>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</si>
  <si>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</si>
  <si>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</si>
  <si>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</si>
  <si>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</si>
  <si>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</si>
  <si>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</si>
  <si>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</si>
  <si>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</si>
  <si>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</si>
  <si>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</si>
  <si>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</si>
  <si>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</si>
  <si>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</si>
  <si>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</si>
  <si>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</si>
  <si>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</si>
  <si>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</si>
  <si>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</si>
  <si>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</si>
  <si>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</si>
  <si>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</si>
  <si>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</si>
  <si>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</si>
  <si>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</si>
  <si>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</si>
  <si>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</si>
  <si>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</si>
  <si>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</si>
  <si>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</si>
  <si>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</si>
  <si>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</si>
  <si>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</si>
  <si>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</si>
  <si>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</si>
  <si>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</si>
  <si>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</si>
  <si>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</si>
  <si>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</si>
  <si>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</si>
  <si>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</si>
  <si>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</si>
  <si>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</si>
  <si>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</si>
  <si>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</si>
  <si>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</si>
  <si>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</si>
  <si>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</si>
  <si>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</si>
  <si>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</si>
  <si>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</si>
  <si>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</si>
  <si>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</si>
  <si>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</si>
  <si>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</si>
  <si>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</si>
  <si>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</si>
  <si>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</si>
  <si>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</si>
  <si>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</si>
  <si>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</si>
  <si>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</si>
  <si>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</si>
  <si>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</si>
  <si>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</si>
  <si>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</si>
  <si>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</si>
  <si>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</si>
  <si>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</si>
  <si>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</si>
  <si>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</si>
  <si>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</si>
  <si>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</si>
  <si>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</si>
  <si>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</si>
  <si>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</si>
  <si>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</si>
  <si>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</si>
  <si>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</si>
  <si>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</si>
  <si>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</si>
  <si>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</si>
  <si>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</si>
  <si>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</si>
  <si>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</si>
  <si>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</si>
  <si>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</si>
  <si>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</si>
  <si>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</si>
  <si>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</si>
  <si>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</si>
  <si>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</si>
  <si>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</si>
  <si>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</si>
  <si>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</si>
  <si>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</si>
  <si>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</si>
  <si>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</si>
  <si>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</si>
  <si>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</si>
  <si>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</si>
  <si>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</si>
  <si>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</si>
  <si>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</si>
  <si>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</si>
  <si>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</si>
  <si>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</si>
  <si>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</si>
  <si>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</si>
  <si>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</si>
  <si>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</si>
  <si>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</si>
  <si>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</si>
  <si>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</si>
  <si>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</si>
  <si>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</si>
  <si>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</si>
  <si>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</si>
  <si>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</si>
  <si>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</si>
  <si>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</si>
  <si>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</si>
  <si>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</si>
  <si>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</si>
  <si>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</si>
  <si>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</si>
  <si>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</si>
  <si>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</si>
  <si>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</si>
  <si>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</si>
  <si>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</si>
  <si>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</si>
  <si>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</si>
  <si>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</si>
  <si>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</si>
  <si>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</si>
  <si>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</si>
  <si>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</si>
  <si>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</si>
  <si>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</si>
  <si>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</si>
  <si>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</si>
  <si>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</si>
  <si>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</si>
  <si>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</si>
  <si>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</si>
  <si>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</si>
  <si>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</si>
  <si>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</si>
  <si>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</si>
  <si>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</si>
  <si>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</si>
  <si>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</si>
  <si>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</si>
  <si>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</si>
  <si>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</si>
  <si>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</si>
  <si>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</si>
  <si>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</si>
  <si>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</si>
  <si>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</si>
  <si>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</si>
  <si>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</si>
  <si>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</si>
  <si>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</si>
  <si>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</si>
  <si>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</si>
  <si>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</si>
  <si>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</si>
  <si>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</si>
  <si>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</si>
  <si>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</si>
  <si>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</si>
  <si>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</si>
  <si>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</si>
  <si>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</si>
  <si>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</si>
  <si>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</si>
  <si>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</si>
  <si>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</si>
  <si>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</si>
  <si>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</si>
  <si>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</si>
  <si>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</si>
  <si>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</si>
  <si>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</si>
  <si>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</si>
  <si>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</si>
  <si>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</si>
  <si>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</si>
  <si>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</si>
  <si>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</si>
  <si>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</si>
  <si>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</si>
  <si>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</si>
  <si>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</si>
  <si>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</si>
  <si>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</si>
  <si>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</si>
  <si>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</si>
  <si>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</si>
  <si>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</si>
  <si>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</si>
  <si>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</si>
  <si>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</si>
  <si>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</si>
  <si>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</si>
  <si>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</si>
  <si>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</si>
  <si>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</si>
  <si>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</si>
  <si>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</si>
  <si>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</si>
  <si>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</si>
  <si>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</si>
  <si>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</si>
  <si>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</si>
  <si>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</si>
  <si>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</si>
  <si>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</si>
  <si>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</si>
  <si>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</si>
  <si>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</si>
  <si>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</si>
  <si>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</si>
  <si>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</si>
  <si>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</si>
  <si>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</si>
  <si>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</si>
  <si>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</si>
  <si>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</si>
  <si>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</si>
  <si>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</si>
  <si>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</si>
  <si>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</si>
  <si>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</si>
  <si>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</si>
  <si>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</si>
  <si>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</si>
  <si>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</si>
  <si>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</si>
  <si>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</si>
  <si>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</si>
  <si>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</si>
  <si>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</si>
  <si>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</si>
  <si>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</si>
  <si>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</si>
  <si>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</si>
  <si>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</si>
  <si>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</si>
  <si>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</si>
  <si>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</si>
  <si>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</si>
  <si>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</si>
  <si>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</si>
  <si>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</si>
  <si>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</si>
  <si>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</si>
  <si>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</si>
  <si>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</si>
  <si>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</si>
  <si>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</si>
  <si>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</si>
  <si>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</si>
  <si>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</si>
  <si>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</si>
  <si>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</si>
  <si>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</si>
  <si>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</si>
  <si>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</si>
  <si>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</si>
  <si>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</si>
  <si>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</si>
  <si>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</si>
  <si>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</si>
  <si>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</si>
  <si>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</si>
  <si>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</si>
  <si>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</si>
  <si>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</si>
  <si>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</si>
  <si>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</si>
  <si>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</si>
  <si>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</si>
  <si>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</si>
  <si>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</si>
  <si>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</si>
  <si>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</si>
  <si>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</si>
  <si>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</si>
  <si>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</si>
  <si>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</si>
  <si>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</si>
  <si>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</si>
  <si>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</si>
  <si>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</si>
  <si>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</si>
  <si>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</si>
  <si>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</si>
  <si>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</si>
  <si>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</si>
  <si>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</si>
  <si>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</si>
  <si>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</si>
  <si>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</si>
  <si>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</si>
  <si>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</si>
  <si>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</si>
  <si>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</si>
  <si>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</si>
  <si>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</si>
  <si>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</si>
  <si>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</si>
  <si>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</si>
  <si>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</si>
  <si>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</si>
  <si>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</si>
  <si>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</si>
  <si>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</si>
  <si>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</si>
  <si>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</si>
  <si>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</si>
  <si>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</si>
  <si>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</si>
  <si>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</si>
  <si>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</si>
  <si>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</si>
  <si>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</si>
  <si>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</si>
  <si>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</si>
  <si>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</si>
  <si>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</si>
  <si>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</si>
  <si>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</si>
  <si>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</si>
  <si>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</si>
  <si>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</si>
  <si>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</si>
  <si>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saját bevételek 2016.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</si>
  <si>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</si>
  <si>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</si>
  <si>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</si>
  <si>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</si>
  <si>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</si>
  <si>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</si>
  <si>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</si>
  <si>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</si>
  <si>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</si>
  <si>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</si>
  <si>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</si>
  <si>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</si>
  <si>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</si>
  <si>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</si>
  <si>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</si>
  <si>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</si>
  <si>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</si>
  <si>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</si>
  <si>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</si>
  <si>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</si>
  <si>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</si>
  <si>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</si>
  <si>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</si>
  <si>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</si>
  <si>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</si>
  <si>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</si>
  <si>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</si>
  <si>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</si>
  <si>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</si>
  <si>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</si>
  <si>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</si>
  <si>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</si>
  <si>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</si>
  <si>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</si>
  <si>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</si>
  <si>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</si>
  <si>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</si>
  <si>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</si>
  <si>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</si>
  <si>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</si>
  <si>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Tahitótfalui Közös Önkormányzati Hivatal</t>
  </si>
  <si>
    <t>Tahitótfalui Óvoda</t>
  </si>
  <si>
    <t>Gátépítés</t>
  </si>
  <si>
    <t>Közös Önk. Hivatal</t>
  </si>
  <si>
    <t>Óvoda</t>
  </si>
  <si>
    <t>HIVATAL</t>
  </si>
  <si>
    <t>Óvoda ELŐIRÁNYZATAI</t>
  </si>
  <si>
    <t>HIVATAL ELŐIRÁNYZATAI</t>
  </si>
  <si>
    <t>ÓVODA ELŐIRÁNYZATAI</t>
  </si>
  <si>
    <t>Költségvetési engedélyezett létszámkeret (álláshely) (fő) Közös Önkormányzati Hivatal</t>
  </si>
  <si>
    <t>Költségvetési engedélyezett létszámkeret (álláshely) (fő) Óvoda</t>
  </si>
  <si>
    <t>hitel</t>
  </si>
  <si>
    <t>ÓVODA</t>
  </si>
  <si>
    <t>Tulajdonosi bevételek (közterület foglalási díj)</t>
  </si>
  <si>
    <t>2019. év utáni kifizetések</t>
  </si>
  <si>
    <t>2018. évi kifizetés</t>
  </si>
  <si>
    <t>2014. évi várható teljesítés</t>
  </si>
  <si>
    <t>2015 évi eredeti ei.</t>
  </si>
  <si>
    <t>Külön határozatot kell erről hozni. Jogszabály lsd. Lejjebb</t>
  </si>
  <si>
    <t>Fizetési kötelezettségek</t>
  </si>
  <si>
    <t>2016. évi előirányzat</t>
  </si>
  <si>
    <t>2017. évi előirányzat</t>
  </si>
  <si>
    <t>2018. évi előirányzat</t>
  </si>
  <si>
    <t>Saját bevételek</t>
  </si>
  <si>
    <t>saját bevételek 2018.</t>
  </si>
  <si>
    <t>B6-B7</t>
  </si>
  <si>
    <t>a költségvetési évet követő három évre várható összegét.</t>
  </si>
  <si>
    <t>27. sz. melléklet</t>
  </si>
  <si>
    <t>2016.évi eredeti ei.</t>
  </si>
  <si>
    <t>B65</t>
  </si>
  <si>
    <t>2014. évi teljesítés</t>
  </si>
  <si>
    <t>2016. évi eredeti ei.</t>
  </si>
  <si>
    <t>Tahitótfalu Község Önkormányzata  2016. évi költségvetése</t>
  </si>
  <si>
    <t>Tahitótfalu Község Önkormányzata -  2016. évi költségvetése</t>
  </si>
  <si>
    <t>Tahitótfalu Község Önkormányzata 2016. évi költségvetése</t>
  </si>
  <si>
    <t>Tárgyévi kifizetés (2016. évi ei.)</t>
  </si>
  <si>
    <t>2019. évi kifizetés</t>
  </si>
  <si>
    <t>Konyha-étkező építés</t>
  </si>
  <si>
    <t>Óvoda-bővítés</t>
  </si>
  <si>
    <t>Hősök-tere járdafelújítás</t>
  </si>
  <si>
    <t>Házas-patak Vismaior</t>
  </si>
  <si>
    <t>Strand-létesítés</t>
  </si>
  <si>
    <t>Elektromos hálózat fejlesztés (Boros I.)</t>
  </si>
  <si>
    <t>Tahitótfalu Község Önkormányzata 2016.évi költségvetése</t>
  </si>
  <si>
    <t>Tahitótfalui Közös Önkormányzati Hivatal 2016. évi költségvetése</t>
  </si>
  <si>
    <t>2016 évi eredeti ei.</t>
  </si>
  <si>
    <t>Tahitótfalui Óvodák 2016. évi költségvetése</t>
  </si>
  <si>
    <t>2015. évi várható teljesítés</t>
  </si>
  <si>
    <t>2016. eredeti ei.</t>
  </si>
  <si>
    <t>Tahitótfalui Közös Önkormányzati Hivatal  2016. évi költségvetése</t>
  </si>
  <si>
    <t>Középtávú tervezés - Tahitótfalu Község Önkormányzata  2016. évi költségvetése</t>
  </si>
  <si>
    <t>2014. évi  teljesítés</t>
  </si>
  <si>
    <t>2014..évi teljesítés</t>
  </si>
  <si>
    <t>B75</t>
  </si>
  <si>
    <t>saját bevételek 2019.</t>
  </si>
  <si>
    <t>V.ésK</t>
  </si>
  <si>
    <t>Konyha</t>
  </si>
  <si>
    <t>Mezőőr</t>
  </si>
  <si>
    <t>Népház</t>
  </si>
  <si>
    <t>Faluház</t>
  </si>
  <si>
    <t>Iskola</t>
  </si>
  <si>
    <t>Sportcs.</t>
  </si>
  <si>
    <t>Védőnők</t>
  </si>
  <si>
    <t>Étkeztetés</t>
  </si>
  <si>
    <t>Szciális</t>
  </si>
  <si>
    <t>Közcélú</t>
  </si>
  <si>
    <t>Erdőg</t>
  </si>
  <si>
    <t>Közút</t>
  </si>
  <si>
    <t>Közvil</t>
  </si>
  <si>
    <t>Vízmű</t>
  </si>
  <si>
    <t>Támogat</t>
  </si>
  <si>
    <t>Ügyelet, orvosok</t>
  </si>
  <si>
    <t>Beruházások, felújítások</t>
  </si>
  <si>
    <t>Hitel ktg.</t>
  </si>
  <si>
    <t>Fejl.tám.(komp)</t>
  </si>
  <si>
    <t>2016. évi előleg</t>
  </si>
  <si>
    <t>Tartalék</t>
  </si>
  <si>
    <t>Hivatal</t>
  </si>
  <si>
    <t>Összesen:</t>
  </si>
  <si>
    <t>Szakfeladatok összesen</t>
  </si>
  <si>
    <t>Közös Hivatal</t>
  </si>
  <si>
    <t>Egyéb műk. Célú tám. Államh.belül</t>
  </si>
  <si>
    <t>ÖNKORMÁNYZAT ÉS KÖLTSÉGVETÉSI SZERVEI ELŐIRÁNYZATA ÖSSZESEN</t>
  </si>
  <si>
    <t>Egyéb műk.célú tám.államházt.belül</t>
  </si>
  <si>
    <t>Óvoda csoportszoba bővítés</t>
  </si>
  <si>
    <t>Közvil.fejlesztés</t>
  </si>
  <si>
    <t xml:space="preserve">        Egyéb fejlesztési kiadások (eszköz beszerzés)</t>
  </si>
  <si>
    <t xml:space="preserve">        Gépjárművek beszerzése(Vízmű)</t>
  </si>
  <si>
    <t xml:space="preserve">        Szabadstrand létesítése </t>
  </si>
  <si>
    <t>Ebből:Házas-patak mederrendezés</t>
  </si>
  <si>
    <t xml:space="preserve">         Egyéb felújítások</t>
  </si>
  <si>
    <t>2015. évi  várható teljesítés</t>
  </si>
  <si>
    <t>Ebből - Konyha, étkező építése</t>
  </si>
  <si>
    <t xml:space="preserve"> </t>
  </si>
  <si>
    <t>ebből: pályázati önrész</t>
  </si>
  <si>
    <t>Céltartalék</t>
  </si>
  <si>
    <t>Egyéb műk .célú tám. Államh. Belül</t>
  </si>
  <si>
    <t>B411</t>
  </si>
  <si>
    <t>Hitel1. (Konyha-beruházás)</t>
  </si>
  <si>
    <t>Sportcsarnok külső feújítása</t>
  </si>
  <si>
    <t>Önkormányzat</t>
  </si>
  <si>
    <t xml:space="preserve"> Hivatal</t>
  </si>
  <si>
    <t xml:space="preserve"> Óvodák</t>
  </si>
  <si>
    <t>Intézményekkel összesen</t>
  </si>
  <si>
    <t>Megbízási díjak</t>
  </si>
  <si>
    <t>Január</t>
  </si>
  <si>
    <t>Február</t>
  </si>
  <si>
    <t>Szeptember</t>
  </si>
  <si>
    <t>Október</t>
  </si>
  <si>
    <t>November</t>
  </si>
  <si>
    <t>December</t>
  </si>
  <si>
    <t>Augusztuss</t>
  </si>
  <si>
    <t>Mindössz.:</t>
  </si>
  <si>
    <t>K513</t>
  </si>
  <si>
    <t>K89</t>
  </si>
  <si>
    <t>2019. évi előirányzat</t>
  </si>
  <si>
    <t>Az egységes rovatrend szerint a kiemelt kiadási és bevételi jogcímek, ezer forintban</t>
  </si>
  <si>
    <r>
      <t xml:space="preserve">      </t>
    </r>
    <r>
      <rPr>
        <sz val="12"/>
        <rFont val="Times New Roman"/>
        <family val="1"/>
      </rPr>
      <t xml:space="preserve">   Járda felújítás</t>
    </r>
  </si>
  <si>
    <r>
      <t>a)</t>
    </r>
    <r>
      <rPr>
        <sz val="12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</si>
  <si>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2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</si>
  <si>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2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</si>
  <si>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2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</si>
  <si>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</si>
  <si>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2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</si>
  <si>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2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</si>
  <si>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r>
      <t>1. a helyi adóból származó bevéte</t>
    </r>
    <r>
      <rPr>
        <b/>
        <sz val="12"/>
        <color indexed="8"/>
        <rFont val="Times New Roman"/>
        <family val="1"/>
      </rPr>
      <t>l, B34; B351; B355; kivéve Gépjárműadó</t>
    </r>
  </si>
  <si>
    <r>
      <t>29/A. §</t>
    </r>
    <r>
      <rPr>
        <sz val="12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</si>
  <si>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2"/>
        <color indexed="8"/>
        <rFont val="Times New Roman"/>
        <family val="1"/>
      </rPr>
      <t>a Gst. 45. § (1) bekezdés</t>
    </r>
    <r>
      <rPr>
        <i/>
        <sz val="12"/>
        <color indexed="8"/>
        <rFont val="Times New Roman"/>
        <family val="1"/>
      </rPr>
      <t xml:space="preserve"> a) </t>
    </r>
    <r>
      <rPr>
        <sz val="12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</si>
  <si>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2"/>
        <color indexed="8"/>
        <rFont val="Times New Roman"/>
        <family val="1"/>
      </rPr>
      <t>a Gst. 3. § (1) bekezdése szerinti adósságot keletkeztető ügyleteiből eredő fizetési kötelezettségeinek</t>
    </r>
  </si>
  <si>
    <t>Ingatlanok beszerzése, létesítése (Konyha-étkező építése)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</si>
</sst>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30"/>
      <name val="Times New Roman"/>
      <family val="1"/>
    </font>
    <font>
      <i/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1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>
      <alignment/>
      <protection/>
    </xf>
    <xf numFmtId="0" fontId="6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1" fillId="0" borderId="0" applyFont="0" applyFill="0" applyBorder="0" applyAlignment="0" applyProtection="0"/>
  </cellStyleXfs>
  <cellXfs count="432">
    <xf numFmtId="0" fontId="0" fillId="0" borderId="0" xfId="0" applyFont="1" applyAlignment="1">
      <alignment/>
    </xf>
    <xf numFmtId="3" fontId="46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left" vertical="center"/>
    </xf>
    <xf numFmtId="3" fontId="46" fillId="0" borderId="10" xfId="0" applyNumberFormat="1" applyFont="1" applyFill="1" applyBorder="1" applyAlignment="1">
      <alignment horizontal="left" vertical="center"/>
    </xf>
    <xf numFmtId="3" fontId="46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/>
    </xf>
    <xf numFmtId="3" fontId="72" fillId="0" borderId="0" xfId="0" applyNumberFormat="1" applyFont="1" applyFill="1" applyAlignment="1">
      <alignment horizontal="center" wrapText="1"/>
    </xf>
    <xf numFmtId="3" fontId="50" fillId="0" borderId="0" xfId="0" applyNumberFormat="1" applyFont="1" applyFill="1" applyAlignment="1">
      <alignment horizontal="center" wrapText="1"/>
    </xf>
    <xf numFmtId="3" fontId="72" fillId="0" borderId="0" xfId="0" applyNumberFormat="1" applyFont="1" applyFill="1" applyAlignment="1">
      <alignment/>
    </xf>
    <xf numFmtId="3" fontId="46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7" fillId="0" borderId="10" xfId="0" applyNumberFormat="1" applyFont="1" applyFill="1" applyBorder="1" applyAlignment="1">
      <alignment wrapText="1"/>
    </xf>
    <xf numFmtId="3" fontId="47" fillId="0" borderId="0" xfId="0" applyNumberFormat="1" applyFont="1" applyFill="1" applyAlignment="1">
      <alignment/>
    </xf>
    <xf numFmtId="3" fontId="48" fillId="32" borderId="0" xfId="0" applyNumberFormat="1" applyFont="1" applyFill="1" applyBorder="1" applyAlignment="1">
      <alignment/>
    </xf>
    <xf numFmtId="3" fontId="51" fillId="32" borderId="0" xfId="0" applyNumberFormat="1" applyFont="1" applyFill="1" applyBorder="1" applyAlignment="1">
      <alignment horizontal="left" vertical="center"/>
    </xf>
    <xf numFmtId="3" fontId="48" fillId="32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52" fillId="32" borderId="0" xfId="0" applyNumberFormat="1" applyFont="1" applyFill="1" applyBorder="1" applyAlignment="1">
      <alignment horizontal="left" vertical="center"/>
    </xf>
    <xf numFmtId="3" fontId="49" fillId="32" borderId="0" xfId="0" applyNumberFormat="1" applyFont="1" applyFill="1" applyBorder="1" applyAlignment="1">
      <alignment vertical="center"/>
    </xf>
    <xf numFmtId="3" fontId="49" fillId="32" borderId="0" xfId="0" applyNumberFormat="1" applyFont="1" applyFill="1" applyBorder="1" applyAlignment="1">
      <alignment/>
    </xf>
    <xf numFmtId="3" fontId="51" fillId="32" borderId="0" xfId="0" applyNumberFormat="1" applyFont="1" applyFill="1" applyBorder="1" applyAlignment="1">
      <alignment horizontal="left" vertical="center" wrapText="1"/>
    </xf>
    <xf numFmtId="3" fontId="52" fillId="32" borderId="0" xfId="0" applyNumberFormat="1" applyFont="1" applyFill="1" applyBorder="1" applyAlignment="1">
      <alignment horizontal="left" vertical="center" wrapText="1"/>
    </xf>
    <xf numFmtId="3" fontId="73" fillId="0" borderId="0" xfId="0" applyNumberFormat="1" applyFont="1" applyFill="1" applyAlignment="1">
      <alignment/>
    </xf>
    <xf numFmtId="0" fontId="7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NumberFormat="1" applyFont="1" applyAlignment="1">
      <alignment wrapText="1"/>
    </xf>
    <xf numFmtId="0" fontId="75" fillId="0" borderId="0" xfId="0" applyNumberFormat="1" applyFont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75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0" fontId="75" fillId="34" borderId="11" xfId="0" applyNumberFormat="1" applyFont="1" applyFill="1" applyBorder="1" applyAlignment="1">
      <alignment wrapText="1"/>
    </xf>
    <xf numFmtId="0" fontId="5" fillId="34" borderId="10" xfId="0" applyNumberFormat="1" applyFont="1" applyFill="1" applyBorder="1" applyAlignment="1">
      <alignment wrapText="1"/>
    </xf>
    <xf numFmtId="0" fontId="5" fillId="34" borderId="12" xfId="0" applyNumberFormat="1" applyFont="1" applyFill="1" applyBorder="1" applyAlignment="1">
      <alignment wrapText="1"/>
    </xf>
    <xf numFmtId="3" fontId="7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left" vertical="center" wrapText="1"/>
    </xf>
    <xf numFmtId="3" fontId="76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left" vertical="center" wrapText="1"/>
    </xf>
    <xf numFmtId="3" fontId="77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76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77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left" vertical="center"/>
    </xf>
    <xf numFmtId="3" fontId="76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left" vertical="center"/>
    </xf>
    <xf numFmtId="0" fontId="76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74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75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74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3" fontId="5" fillId="0" borderId="0" xfId="0" applyNumberFormat="1" applyFont="1" applyAlignment="1">
      <alignment horizontal="center" wrapText="1"/>
    </xf>
    <xf numFmtId="3" fontId="74" fillId="0" borderId="0" xfId="0" applyNumberFormat="1" applyFont="1" applyAlignment="1">
      <alignment/>
    </xf>
    <xf numFmtId="3" fontId="76" fillId="0" borderId="0" xfId="0" applyNumberFormat="1" applyFont="1" applyAlignment="1">
      <alignment/>
    </xf>
    <xf numFmtId="3" fontId="6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77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3" fontId="10" fillId="35" borderId="10" xfId="0" applyNumberFormat="1" applyFont="1" applyFill="1" applyBorder="1" applyAlignment="1">
      <alignment horizontal="left" vertical="center" wrapText="1"/>
    </xf>
    <xf numFmtId="3" fontId="17" fillId="36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 vertical="center"/>
    </xf>
    <xf numFmtId="3" fontId="5" fillId="10" borderId="10" xfId="0" applyNumberFormat="1" applyFont="1" applyFill="1" applyBorder="1" applyAlignment="1">
      <alignment horizontal="left" vertical="center"/>
    </xf>
    <xf numFmtId="3" fontId="5" fillId="10" borderId="10" xfId="0" applyNumberFormat="1" applyFont="1" applyFill="1" applyBorder="1" applyAlignment="1">
      <alignment vertical="center"/>
    </xf>
    <xf numFmtId="3" fontId="9" fillId="10" borderId="10" xfId="0" applyNumberFormat="1" applyFont="1" applyFill="1" applyBorder="1" applyAlignment="1">
      <alignment horizontal="left" vertical="center"/>
    </xf>
    <xf numFmtId="3" fontId="5" fillId="10" borderId="10" xfId="0" applyNumberFormat="1" applyFont="1" applyFill="1" applyBorder="1" applyAlignment="1">
      <alignment horizontal="left" vertical="center" wrapText="1"/>
    </xf>
    <xf numFmtId="3" fontId="5" fillId="37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 horizontal="left" vertical="center"/>
    </xf>
    <xf numFmtId="3" fontId="9" fillId="10" borderId="10" xfId="0" applyNumberFormat="1" applyFont="1" applyFill="1" applyBorder="1" applyAlignment="1">
      <alignment horizontal="left" vertical="center" wrapText="1"/>
    </xf>
    <xf numFmtId="3" fontId="5" fillId="5" borderId="10" xfId="0" applyNumberFormat="1" applyFont="1" applyFill="1" applyBorder="1" applyAlignment="1">
      <alignment/>
    </xf>
    <xf numFmtId="3" fontId="5" fillId="5" borderId="10" xfId="0" applyNumberFormat="1" applyFont="1" applyFill="1" applyBorder="1" applyAlignment="1">
      <alignment horizontal="left" vertical="center"/>
    </xf>
    <xf numFmtId="3" fontId="76" fillId="32" borderId="0" xfId="0" applyNumberFormat="1" applyFont="1" applyFill="1" applyAlignment="1">
      <alignment/>
    </xf>
    <xf numFmtId="3" fontId="74" fillId="32" borderId="0" xfId="0" applyNumberFormat="1" applyFont="1" applyFill="1" applyAlignment="1">
      <alignment/>
    </xf>
    <xf numFmtId="3" fontId="5" fillId="32" borderId="10" xfId="0" applyNumberFormat="1" applyFont="1" applyFill="1" applyBorder="1" applyAlignment="1">
      <alignment horizontal="left" vertical="center"/>
    </xf>
    <xf numFmtId="3" fontId="5" fillId="32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wrapText="1"/>
    </xf>
    <xf numFmtId="3" fontId="5" fillId="32" borderId="10" xfId="0" applyNumberFormat="1" applyFont="1" applyFill="1" applyBorder="1" applyAlignment="1">
      <alignment wrapText="1"/>
    </xf>
    <xf numFmtId="3" fontId="74" fillId="32" borderId="10" xfId="0" applyNumberFormat="1" applyFont="1" applyFill="1" applyBorder="1" applyAlignment="1">
      <alignment horizontal="left"/>
    </xf>
    <xf numFmtId="3" fontId="74" fillId="32" borderId="10" xfId="0" applyNumberFormat="1" applyFont="1" applyFill="1" applyBorder="1" applyAlignment="1">
      <alignment/>
    </xf>
    <xf numFmtId="3" fontId="10" fillId="32" borderId="10" xfId="0" applyNumberFormat="1" applyFont="1" applyFill="1" applyBorder="1" applyAlignment="1">
      <alignment horizontal="left" vertical="center" wrapText="1"/>
    </xf>
    <xf numFmtId="3" fontId="7" fillId="32" borderId="10" xfId="0" applyNumberFormat="1" applyFont="1" applyFill="1" applyBorder="1" applyAlignment="1">
      <alignment horizontal="left" vertical="center"/>
    </xf>
    <xf numFmtId="3" fontId="75" fillId="32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left" vertical="center" wrapText="1"/>
    </xf>
    <xf numFmtId="3" fontId="5" fillId="32" borderId="0" xfId="0" applyNumberFormat="1" applyFont="1" applyFill="1" applyBorder="1" applyAlignment="1">
      <alignment horizontal="left"/>
    </xf>
    <xf numFmtId="3" fontId="5" fillId="32" borderId="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 horizontal="left"/>
    </xf>
    <xf numFmtId="3" fontId="7" fillId="32" borderId="0" xfId="0" applyNumberFormat="1" applyFont="1" applyFill="1" applyBorder="1" applyAlignment="1">
      <alignment/>
    </xf>
    <xf numFmtId="3" fontId="10" fillId="32" borderId="0" xfId="0" applyNumberFormat="1" applyFont="1" applyFill="1" applyBorder="1" applyAlignment="1">
      <alignment horizontal="left" vertical="center" wrapText="1"/>
    </xf>
    <xf numFmtId="3" fontId="7" fillId="32" borderId="0" xfId="0" applyNumberFormat="1" applyFont="1" applyFill="1" applyBorder="1" applyAlignment="1">
      <alignment horizontal="left" vertical="center"/>
    </xf>
    <xf numFmtId="3" fontId="7" fillId="32" borderId="0" xfId="0" applyNumberFormat="1" applyFont="1" applyFill="1" applyBorder="1" applyAlignment="1">
      <alignment horizontal="left" vertical="center" wrapText="1"/>
    </xf>
    <xf numFmtId="3" fontId="9" fillId="32" borderId="0" xfId="0" applyNumberFormat="1" applyFont="1" applyFill="1" applyBorder="1" applyAlignment="1">
      <alignment horizontal="left" vertical="center" wrapText="1"/>
    </xf>
    <xf numFmtId="3" fontId="5" fillId="32" borderId="0" xfId="0" applyNumberFormat="1" applyFont="1" applyFill="1" applyBorder="1" applyAlignment="1">
      <alignment horizontal="left" vertical="center"/>
    </xf>
    <xf numFmtId="3" fontId="7" fillId="32" borderId="0" xfId="0" applyNumberFormat="1" applyFont="1" applyFill="1" applyAlignment="1">
      <alignment horizontal="left"/>
    </xf>
    <xf numFmtId="3" fontId="7" fillId="32" borderId="0" xfId="0" applyNumberFormat="1" applyFont="1" applyFill="1" applyAlignment="1">
      <alignment/>
    </xf>
    <xf numFmtId="3" fontId="74" fillId="32" borderId="0" xfId="0" applyNumberFormat="1" applyFont="1" applyFill="1" applyAlignment="1">
      <alignment horizontal="left"/>
    </xf>
    <xf numFmtId="3" fontId="1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3" fontId="74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/>
    </xf>
    <xf numFmtId="3" fontId="9" fillId="38" borderId="10" xfId="0" applyNumberFormat="1" applyFont="1" applyFill="1" applyBorder="1" applyAlignment="1">
      <alignment vertical="center" wrapText="1"/>
    </xf>
    <xf numFmtId="3" fontId="5" fillId="38" borderId="10" xfId="0" applyNumberFormat="1" applyFont="1" applyFill="1" applyBorder="1" applyAlignment="1">
      <alignment horizontal="left" vertical="center"/>
    </xf>
    <xf numFmtId="3" fontId="74" fillId="0" borderId="0" xfId="0" applyNumberFormat="1" applyFont="1" applyAlignment="1">
      <alignment horizontal="center"/>
    </xf>
    <xf numFmtId="3" fontId="9" fillId="0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3" fontId="74" fillId="0" borderId="0" xfId="0" applyNumberFormat="1" applyFont="1" applyAlignment="1">
      <alignment horizontal="center" wrapText="1"/>
    </xf>
    <xf numFmtId="0" fontId="74" fillId="0" borderId="0" xfId="0" applyFont="1" applyAlignment="1">
      <alignment/>
    </xf>
    <xf numFmtId="0" fontId="9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0" fillId="0" borderId="10" xfId="58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/>
    </xf>
    <xf numFmtId="3" fontId="5" fillId="39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wrapText="1"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0" fillId="0" borderId="0" xfId="0" applyFont="1" applyBorder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74" fillId="0" borderId="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3" fontId="21" fillId="0" borderId="0" xfId="0" applyNumberFormat="1" applyFont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3" fontId="7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165" fontId="16" fillId="0" borderId="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165" fontId="20" fillId="36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36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79" fillId="0" borderId="0" xfId="0" applyFont="1" applyAlignment="1">
      <alignment/>
    </xf>
    <xf numFmtId="0" fontId="9" fillId="38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4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75" fillId="0" borderId="10" xfId="0" applyFont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3" fontId="74" fillId="39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1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3" fontId="5" fillId="1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7" fillId="37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75" fillId="0" borderId="0" xfId="0" applyNumberFormat="1" applyFont="1" applyBorder="1" applyAlignment="1">
      <alignment/>
    </xf>
    <xf numFmtId="3" fontId="5" fillId="36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wrapText="1"/>
    </xf>
    <xf numFmtId="3" fontId="7" fillId="32" borderId="10" xfId="0" applyNumberFormat="1" applyFont="1" applyFill="1" applyBorder="1" applyAlignment="1">
      <alignment vertical="center"/>
    </xf>
    <xf numFmtId="3" fontId="7" fillId="32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horizontal="left" vertical="center" wrapText="1"/>
    </xf>
    <xf numFmtId="3" fontId="10" fillId="32" borderId="10" xfId="0" applyNumberFormat="1" applyFont="1" applyFill="1" applyBorder="1" applyAlignment="1">
      <alignment vertical="center" wrapText="1"/>
    </xf>
    <xf numFmtId="3" fontId="10" fillId="32" borderId="10" xfId="0" applyNumberFormat="1" applyFont="1" applyFill="1" applyBorder="1" applyAlignment="1">
      <alignment vertical="center"/>
    </xf>
    <xf numFmtId="3" fontId="17" fillId="32" borderId="10" xfId="0" applyNumberFormat="1" applyFont="1" applyFill="1" applyBorder="1" applyAlignment="1">
      <alignment/>
    </xf>
    <xf numFmtId="3" fontId="10" fillId="32" borderId="10" xfId="0" applyNumberFormat="1" applyFont="1" applyFill="1" applyBorder="1" applyAlignment="1">
      <alignment horizontal="right" vertical="center" wrapText="1"/>
    </xf>
    <xf numFmtId="3" fontId="76" fillId="32" borderId="0" xfId="0" applyNumberFormat="1" applyFont="1" applyFill="1" applyBorder="1" applyAlignment="1">
      <alignment horizontal="left" vertical="center" wrapText="1"/>
    </xf>
    <xf numFmtId="3" fontId="7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 horizontal="right" vertical="center" wrapText="1"/>
    </xf>
    <xf numFmtId="3" fontId="77" fillId="32" borderId="0" xfId="0" applyNumberFormat="1" applyFont="1" applyFill="1" applyBorder="1" applyAlignment="1">
      <alignment horizontal="left" vertical="center" wrapText="1"/>
    </xf>
    <xf numFmtId="3" fontId="10" fillId="32" borderId="10" xfId="0" applyNumberFormat="1" applyFont="1" applyFill="1" applyBorder="1" applyAlignment="1">
      <alignment horizontal="left" vertical="center"/>
    </xf>
    <xf numFmtId="3" fontId="76" fillId="32" borderId="0" xfId="0" applyNumberFormat="1" applyFont="1" applyFill="1" applyBorder="1" applyAlignment="1">
      <alignment horizontal="left" vertical="center"/>
    </xf>
    <xf numFmtId="3" fontId="10" fillId="32" borderId="0" xfId="0" applyNumberFormat="1" applyFont="1" applyFill="1" applyBorder="1" applyAlignment="1">
      <alignment horizontal="left" vertical="center"/>
    </xf>
    <xf numFmtId="3" fontId="9" fillId="32" borderId="10" xfId="0" applyNumberFormat="1" applyFont="1" applyFill="1" applyBorder="1" applyAlignment="1">
      <alignment horizontal="left" vertical="center"/>
    </xf>
    <xf numFmtId="3" fontId="9" fillId="32" borderId="10" xfId="0" applyNumberFormat="1" applyFont="1" applyFill="1" applyBorder="1" applyAlignment="1">
      <alignment horizontal="right" vertical="center"/>
    </xf>
    <xf numFmtId="3" fontId="77" fillId="32" borderId="0" xfId="0" applyNumberFormat="1" applyFont="1" applyFill="1" applyBorder="1" applyAlignment="1">
      <alignment horizontal="left" vertical="center"/>
    </xf>
    <xf numFmtId="3" fontId="9" fillId="32" borderId="0" xfId="0" applyNumberFormat="1" applyFont="1" applyFill="1" applyBorder="1" applyAlignment="1">
      <alignment horizontal="left" vertical="center"/>
    </xf>
    <xf numFmtId="3" fontId="10" fillId="32" borderId="10" xfId="0" applyNumberFormat="1" applyFont="1" applyFill="1" applyBorder="1" applyAlignment="1">
      <alignment horizontal="right" vertical="center"/>
    </xf>
    <xf numFmtId="3" fontId="76" fillId="32" borderId="0" xfId="0" applyNumberFormat="1" applyFont="1" applyFill="1" applyBorder="1" applyAlignment="1">
      <alignment/>
    </xf>
    <xf numFmtId="3" fontId="6" fillId="32" borderId="0" xfId="0" applyNumberFormat="1" applyFont="1" applyFill="1" applyAlignment="1">
      <alignment horizontal="center" wrapText="1"/>
    </xf>
    <xf numFmtId="3" fontId="74" fillId="32" borderId="0" xfId="0" applyNumberFormat="1" applyFont="1" applyFill="1" applyAlignment="1">
      <alignment horizontal="center" wrapText="1"/>
    </xf>
    <xf numFmtId="3" fontId="5" fillId="32" borderId="10" xfId="0" applyNumberFormat="1" applyFont="1" applyFill="1" applyBorder="1" applyAlignment="1">
      <alignment horizontal="center"/>
    </xf>
    <xf numFmtId="3" fontId="9" fillId="32" borderId="10" xfId="0" applyNumberFormat="1" applyFont="1" applyFill="1" applyBorder="1" applyAlignment="1">
      <alignment vertical="center" wrapText="1"/>
    </xf>
    <xf numFmtId="3" fontId="74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4" fillId="0" borderId="10" xfId="0" applyNumberFormat="1" applyFont="1" applyBorder="1" applyAlignment="1">
      <alignment horizontal="right"/>
    </xf>
    <xf numFmtId="3" fontId="75" fillId="0" borderId="10" xfId="0" applyNumberFormat="1" applyFont="1" applyBorder="1" applyAlignment="1">
      <alignment horizontal="right"/>
    </xf>
    <xf numFmtId="3" fontId="75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74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17" fillId="36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5" fillId="37" borderId="10" xfId="0" applyNumberFormat="1" applyFont="1" applyFill="1" applyBorder="1" applyAlignment="1">
      <alignment wrapText="1"/>
    </xf>
    <xf numFmtId="3" fontId="5" fillId="5" borderId="10" xfId="0" applyNumberFormat="1" applyFont="1" applyFill="1" applyBorder="1" applyAlignment="1">
      <alignment wrapText="1"/>
    </xf>
    <xf numFmtId="3" fontId="74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left" wrapText="1"/>
    </xf>
    <xf numFmtId="3" fontId="74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left" wrapText="1"/>
    </xf>
    <xf numFmtId="3" fontId="7" fillId="0" borderId="0" xfId="0" applyNumberFormat="1" applyFont="1" applyAlignment="1">
      <alignment horizontal="left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Alignment="1">
      <alignment horizontal="right" wrapText="1"/>
    </xf>
    <xf numFmtId="3" fontId="17" fillId="36" borderId="10" xfId="0" applyNumberFormat="1" applyFont="1" applyFill="1" applyBorder="1" applyAlignment="1">
      <alignment horizontal="left" wrapText="1"/>
    </xf>
    <xf numFmtId="3" fontId="5" fillId="10" borderId="10" xfId="0" applyNumberFormat="1" applyFont="1" applyFill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 horizontal="left" wrapText="1"/>
    </xf>
    <xf numFmtId="3" fontId="5" fillId="37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3" fontId="5" fillId="10" borderId="10" xfId="0" applyNumberFormat="1" applyFont="1" applyFill="1" applyBorder="1" applyAlignment="1">
      <alignment horizontal="right" vertical="center" wrapText="1"/>
    </xf>
    <xf numFmtId="3" fontId="5" fillId="5" borderId="10" xfId="0" applyNumberFormat="1" applyFont="1" applyFill="1" applyBorder="1" applyAlignment="1">
      <alignment horizontal="left" wrapText="1"/>
    </xf>
    <xf numFmtId="3" fontId="5" fillId="5" borderId="10" xfId="0" applyNumberFormat="1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horizontal="right" vertical="center" wrapText="1"/>
    </xf>
    <xf numFmtId="3" fontId="5" fillId="37" borderId="10" xfId="0" applyNumberFormat="1" applyFont="1" applyFill="1" applyBorder="1" applyAlignment="1">
      <alignment horizontal="right" wrapText="1"/>
    </xf>
    <xf numFmtId="3" fontId="74" fillId="0" borderId="0" xfId="0" applyNumberFormat="1" applyFont="1" applyAlignment="1">
      <alignment horizontal="left" wrapText="1"/>
    </xf>
    <xf numFmtId="3" fontId="7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right" wrapText="1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4" fillId="0" borderId="0" xfId="0" applyNumberFormat="1" applyFont="1" applyAlignment="1">
      <alignment/>
    </xf>
    <xf numFmtId="3" fontId="75" fillId="0" borderId="0" xfId="0" applyNumberFormat="1" applyFont="1" applyAlignment="1">
      <alignment wrapText="1"/>
    </xf>
    <xf numFmtId="3" fontId="5" fillId="10" borderId="10" xfId="0" applyNumberFormat="1" applyFont="1" applyFill="1" applyBorder="1" applyAlignment="1">
      <alignment vertical="center" wrapText="1"/>
    </xf>
    <xf numFmtId="3" fontId="5" fillId="36" borderId="10" xfId="0" applyNumberFormat="1" applyFont="1" applyFill="1" applyBorder="1" applyAlignment="1">
      <alignment horizontal="left" vertical="center" wrapText="1"/>
    </xf>
    <xf numFmtId="3" fontId="5" fillId="5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justify"/>
    </xf>
    <xf numFmtId="3" fontId="6" fillId="0" borderId="10" xfId="0" applyNumberFormat="1" applyFont="1" applyBorder="1" applyAlignment="1">
      <alignment horizontal="justify"/>
    </xf>
    <xf numFmtId="3" fontId="5" fillId="0" borderId="10" xfId="0" applyNumberFormat="1" applyFont="1" applyBorder="1" applyAlignment="1">
      <alignment horizontal="justify"/>
    </xf>
    <xf numFmtId="3" fontId="8" fillId="0" borderId="10" xfId="0" applyNumberFormat="1" applyFont="1" applyBorder="1" applyAlignment="1">
      <alignment horizontal="justify"/>
    </xf>
    <xf numFmtId="3" fontId="5" fillId="38" borderId="0" xfId="0" applyNumberFormat="1" applyFont="1" applyFill="1" applyAlignment="1">
      <alignment/>
    </xf>
    <xf numFmtId="3" fontId="74" fillId="38" borderId="0" xfId="0" applyNumberFormat="1" applyFont="1" applyFill="1" applyAlignment="1">
      <alignment/>
    </xf>
    <xf numFmtId="3" fontId="7" fillId="0" borderId="16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justify" vertical="center"/>
    </xf>
    <xf numFmtId="3" fontId="7" fillId="0" borderId="16" xfId="0" applyNumberFormat="1" applyFont="1" applyBorder="1" applyAlignment="1">
      <alignment/>
    </xf>
    <xf numFmtId="3" fontId="25" fillId="0" borderId="1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wrapText="1"/>
    </xf>
    <xf numFmtId="3" fontId="74" fillId="0" borderId="16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3" fontId="5" fillId="38" borderId="0" xfId="0" applyNumberFormat="1" applyFont="1" applyFill="1" applyAlignment="1">
      <alignment horizontal="justify" vertical="center"/>
    </xf>
    <xf numFmtId="3" fontId="8" fillId="38" borderId="0" xfId="0" applyNumberFormat="1" applyFont="1" applyFill="1" applyAlignment="1">
      <alignment horizontal="justify" vertical="center"/>
    </xf>
    <xf numFmtId="3" fontId="7" fillId="38" borderId="0" xfId="0" applyNumberFormat="1" applyFont="1" applyFill="1" applyAlignment="1">
      <alignment horizontal="justify" vertical="center"/>
    </xf>
    <xf numFmtId="3" fontId="5" fillId="0" borderId="0" xfId="0" applyNumberFormat="1" applyFont="1" applyFill="1" applyAlignment="1">
      <alignment horizontal="center" wrapText="1"/>
    </xf>
    <xf numFmtId="3" fontId="74" fillId="0" borderId="0" xfId="0" applyNumberFormat="1" applyFont="1" applyFill="1" applyAlignment="1">
      <alignment horizontal="center" wrapText="1"/>
    </xf>
    <xf numFmtId="3" fontId="79" fillId="0" borderId="0" xfId="0" applyNumberFormat="1" applyFont="1" applyFill="1" applyAlignment="1">
      <alignment/>
    </xf>
    <xf numFmtId="3" fontId="74" fillId="0" borderId="0" xfId="0" applyNumberFormat="1" applyFont="1" applyFill="1" applyAlignment="1">
      <alignment wrapText="1"/>
    </xf>
    <xf numFmtId="3" fontId="79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center" wrapText="1"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22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 vertical="center"/>
    </xf>
    <xf numFmtId="3" fontId="79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horizontal="left" vertical="center"/>
    </xf>
    <xf numFmtId="3" fontId="22" fillId="0" borderId="10" xfId="0" applyNumberFormat="1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left" vertical="center"/>
    </xf>
    <xf numFmtId="3" fontId="22" fillId="0" borderId="10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9" fillId="0" borderId="1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8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9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4" fillId="0" borderId="0" xfId="0" applyFont="1" applyFill="1" applyAlignment="1">
      <alignment horizontal="center" wrapText="1"/>
    </xf>
    <xf numFmtId="0" fontId="74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3" fontId="74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5" fillId="32" borderId="0" xfId="0" applyNumberFormat="1" applyFont="1" applyFill="1" applyAlignment="1">
      <alignment horizontal="center" wrapText="1"/>
    </xf>
    <xf numFmtId="3" fontId="6" fillId="32" borderId="0" xfId="0" applyNumberFormat="1" applyFont="1" applyFill="1" applyAlignment="1">
      <alignment horizontal="center" wrapText="1"/>
    </xf>
    <xf numFmtId="3" fontId="50" fillId="0" borderId="0" xfId="0" applyNumberFormat="1" applyFont="1" applyFill="1" applyAlignment="1">
      <alignment horizontal="center" wrapText="1"/>
    </xf>
    <xf numFmtId="3" fontId="72" fillId="0" borderId="0" xfId="0" applyNumberFormat="1" applyFont="1" applyFill="1" applyAlignment="1">
      <alignment horizontal="center" wrapText="1"/>
    </xf>
    <xf numFmtId="3" fontId="46" fillId="0" borderId="0" xfId="0" applyNumberFormat="1" applyFont="1" applyFill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74" fillId="0" borderId="0" xfId="0" applyNumberFormat="1" applyFont="1" applyAlignment="1">
      <alignment wrapText="1"/>
    </xf>
    <xf numFmtId="3" fontId="74" fillId="32" borderId="0" xfId="0" applyNumberFormat="1" applyFont="1" applyFill="1" applyAlignment="1">
      <alignment horizontal="center" wrapText="1"/>
    </xf>
    <xf numFmtId="3" fontId="74" fillId="32" borderId="0" xfId="0" applyNumberFormat="1" applyFont="1" applyFill="1" applyAlignment="1">
      <alignment wrapText="1"/>
    </xf>
    <xf numFmtId="3" fontId="9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74" fillId="0" borderId="0" xfId="0" applyFont="1" applyAlignment="1">
      <alignment wrapText="1"/>
    </xf>
    <xf numFmtId="3" fontId="6" fillId="0" borderId="24" xfId="0" applyNumberFormat="1" applyFont="1" applyBorder="1" applyAlignment="1">
      <alignment horizontal="center" wrapText="1"/>
    </xf>
    <xf numFmtId="3" fontId="6" fillId="0" borderId="25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wrapText="1"/>
    </xf>
    <xf numFmtId="3" fontId="8" fillId="0" borderId="26" xfId="0" applyNumberFormat="1" applyFont="1" applyFill="1" applyBorder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%20%20K&#214;LTS&#201;GVET&#201;SI%20RENDELET%20mell&#233;kletei%20&#250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1.sz.melléklet"/>
      <sheetName val="2.sz. melléklet"/>
      <sheetName val="3.sz.melléklet"/>
      <sheetName val="4.sz. melléklet"/>
      <sheetName val="5.sz. melléklet"/>
      <sheetName val="6.a. sz. melléklet"/>
      <sheetName val="6.b. sz. melléklet"/>
      <sheetName val="6.c. sz. melléklet"/>
      <sheetName val="7. sz. melléklet"/>
      <sheetName val="8. sz. melléklet"/>
      <sheetName val="9.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 sz. melléklet"/>
      <sheetName val="18.sz. melléklet"/>
      <sheetName val="19. sz. melléklet"/>
      <sheetName val="20. sz. melléklet"/>
      <sheetName val="21. sz. melléklet"/>
      <sheetName val="22. sz. melléklet"/>
      <sheetName val="23. sz. melléklet"/>
      <sheetName val="24. sz. melléklet"/>
      <sheetName val="25.a. sz. melléklet"/>
      <sheetName val="25.b. sz. melléklet"/>
      <sheetName val="25.c. sz. melléklet"/>
      <sheetName val="26. sz. melléklet"/>
      <sheetName val="GÖRDÜLŐ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7.7109375" style="26" customWidth="1"/>
    <col min="2" max="5" width="18.00390625" style="26" customWidth="1"/>
    <col min="6" max="16384" width="9.140625" style="26" customWidth="1"/>
  </cols>
  <sheetData>
    <row r="1" spans="1:5" s="36" customFormat="1" ht="15.75">
      <c r="A1" s="391" t="s">
        <v>713</v>
      </c>
      <c r="B1" s="392"/>
      <c r="C1" s="392"/>
      <c r="D1" s="392"/>
      <c r="E1" s="393"/>
    </row>
    <row r="2" spans="1:5" ht="25.5" customHeight="1">
      <c r="A2" s="394" t="s">
        <v>796</v>
      </c>
      <c r="B2" s="395"/>
      <c r="C2" s="395"/>
      <c r="D2" s="395"/>
      <c r="E2" s="396"/>
    </row>
    <row r="3" spans="1:9" s="29" customFormat="1" ht="31.5">
      <c r="A3" s="47"/>
      <c r="B3" s="48" t="s">
        <v>780</v>
      </c>
      <c r="C3" s="48" t="s">
        <v>781</v>
      </c>
      <c r="D3" s="48" t="s">
        <v>782</v>
      </c>
      <c r="E3" s="49" t="s">
        <v>783</v>
      </c>
      <c r="F3" s="28"/>
      <c r="G3" s="28"/>
      <c r="H3" s="28"/>
      <c r="I3" s="28"/>
    </row>
    <row r="4" spans="1:9" ht="15.75">
      <c r="A4" s="40" t="s">
        <v>44</v>
      </c>
      <c r="B4" s="30">
        <v>94586</v>
      </c>
      <c r="C4" s="30">
        <v>57219</v>
      </c>
      <c r="D4" s="31">
        <v>74335</v>
      </c>
      <c r="E4" s="41">
        <f>SUM(B4:D4)</f>
        <v>226140</v>
      </c>
      <c r="F4" s="32"/>
      <c r="G4" s="32"/>
      <c r="H4" s="32"/>
      <c r="I4" s="32"/>
    </row>
    <row r="5" spans="1:9" ht="15.75">
      <c r="A5" s="40" t="s">
        <v>45</v>
      </c>
      <c r="B5" s="30">
        <v>24176</v>
      </c>
      <c r="C5" s="30">
        <v>14870</v>
      </c>
      <c r="D5" s="31">
        <v>21382</v>
      </c>
      <c r="E5" s="41">
        <f aca="true" t="shared" si="0" ref="E5:E13">SUM(B5:D5)</f>
        <v>60428</v>
      </c>
      <c r="F5" s="32"/>
      <c r="G5" s="32"/>
      <c r="H5" s="32"/>
      <c r="I5" s="32"/>
    </row>
    <row r="6" spans="1:9" ht="15.75">
      <c r="A6" s="40" t="s">
        <v>46</v>
      </c>
      <c r="B6" s="30">
        <v>182568</v>
      </c>
      <c r="C6" s="30">
        <v>23911</v>
      </c>
      <c r="D6" s="31">
        <v>13293</v>
      </c>
      <c r="E6" s="41">
        <f t="shared" si="0"/>
        <v>219772</v>
      </c>
      <c r="F6" s="32"/>
      <c r="G6" s="32"/>
      <c r="H6" s="32"/>
      <c r="I6" s="32"/>
    </row>
    <row r="7" spans="1:9" ht="15.75">
      <c r="A7" s="40" t="s">
        <v>47</v>
      </c>
      <c r="B7" s="30">
        <v>31267</v>
      </c>
      <c r="C7" s="30"/>
      <c r="D7" s="31"/>
      <c r="E7" s="41">
        <f t="shared" si="0"/>
        <v>31267</v>
      </c>
      <c r="F7" s="32"/>
      <c r="G7" s="32"/>
      <c r="H7" s="32"/>
      <c r="I7" s="32"/>
    </row>
    <row r="8" spans="1:9" ht="15.75">
      <c r="A8" s="40" t="s">
        <v>48</v>
      </c>
      <c r="B8" s="30">
        <v>32722</v>
      </c>
      <c r="C8" s="30">
        <v>2000</v>
      </c>
      <c r="D8" s="31"/>
      <c r="E8" s="41">
        <f t="shared" si="0"/>
        <v>34722</v>
      </c>
      <c r="F8" s="32"/>
      <c r="G8" s="32"/>
      <c r="H8" s="32"/>
      <c r="I8" s="32"/>
    </row>
    <row r="9" spans="1:9" ht="15.75">
      <c r="A9" s="40" t="s">
        <v>49</v>
      </c>
      <c r="B9" s="30">
        <v>266586</v>
      </c>
      <c r="C9" s="30"/>
      <c r="D9" s="31">
        <v>990</v>
      </c>
      <c r="E9" s="41">
        <f t="shared" si="0"/>
        <v>267576</v>
      </c>
      <c r="F9" s="32"/>
      <c r="G9" s="32"/>
      <c r="H9" s="32"/>
      <c r="I9" s="32"/>
    </row>
    <row r="10" spans="1:9" ht="15.75">
      <c r="A10" s="40" t="s">
        <v>50</v>
      </c>
      <c r="B10" s="30">
        <v>46170</v>
      </c>
      <c r="C10" s="30"/>
      <c r="D10" s="31"/>
      <c r="E10" s="41">
        <f t="shared" si="0"/>
        <v>46170</v>
      </c>
      <c r="F10" s="32"/>
      <c r="G10" s="32"/>
      <c r="H10" s="32"/>
      <c r="I10" s="32"/>
    </row>
    <row r="11" spans="1:9" ht="15.75">
      <c r="A11" s="40" t="s">
        <v>51</v>
      </c>
      <c r="B11" s="30">
        <v>15440</v>
      </c>
      <c r="C11" s="31"/>
      <c r="D11" s="31"/>
      <c r="E11" s="41">
        <f t="shared" si="0"/>
        <v>15440</v>
      </c>
      <c r="F11" s="32"/>
      <c r="G11" s="32"/>
      <c r="H11" s="32"/>
      <c r="I11" s="32"/>
    </row>
    <row r="12" spans="1:9" ht="15.75">
      <c r="A12" s="40" t="s">
        <v>43</v>
      </c>
      <c r="B12" s="30">
        <f>SUM(B4:B11)</f>
        <v>693515</v>
      </c>
      <c r="C12" s="31">
        <f>SUM(C4:C11)</f>
        <v>98000</v>
      </c>
      <c r="D12" s="31">
        <f>SUM(D4:D11)</f>
        <v>110000</v>
      </c>
      <c r="E12" s="41">
        <f t="shared" si="0"/>
        <v>901515</v>
      </c>
      <c r="F12" s="32"/>
      <c r="G12" s="32"/>
      <c r="H12" s="32"/>
      <c r="I12" s="32"/>
    </row>
    <row r="13" spans="1:9" ht="15.75">
      <c r="A13" s="40" t="s">
        <v>52</v>
      </c>
      <c r="B13" s="30">
        <v>217836</v>
      </c>
      <c r="C13" s="31"/>
      <c r="D13" s="31"/>
      <c r="E13" s="41">
        <f t="shared" si="0"/>
        <v>217836</v>
      </c>
      <c r="F13" s="32"/>
      <c r="G13" s="32"/>
      <c r="H13" s="32"/>
      <c r="I13" s="32"/>
    </row>
    <row r="14" spans="1:9" ht="15.75">
      <c r="A14" s="42" t="s">
        <v>497</v>
      </c>
      <c r="B14" s="34">
        <f>B12+B13</f>
        <v>911351</v>
      </c>
      <c r="C14" s="34">
        <f>C12+C13</f>
        <v>98000</v>
      </c>
      <c r="D14" s="34">
        <f>D12+D13</f>
        <v>110000</v>
      </c>
      <c r="E14" s="43">
        <f>E12+E13</f>
        <v>1119351</v>
      </c>
      <c r="F14" s="32"/>
      <c r="G14" s="32"/>
      <c r="H14" s="32"/>
      <c r="I14" s="32"/>
    </row>
    <row r="15" spans="1:9" ht="15.75">
      <c r="A15" s="40" t="s">
        <v>54</v>
      </c>
      <c r="B15" s="31">
        <v>329278</v>
      </c>
      <c r="C15" s="31"/>
      <c r="D15" s="31"/>
      <c r="E15" s="41">
        <f>SUM(B15:D15)</f>
        <v>329278</v>
      </c>
      <c r="F15" s="32"/>
      <c r="G15" s="32"/>
      <c r="H15" s="32"/>
      <c r="I15" s="32"/>
    </row>
    <row r="16" spans="1:9" ht="15.75">
      <c r="A16" s="40" t="s">
        <v>55</v>
      </c>
      <c r="B16" s="31"/>
      <c r="C16" s="31"/>
      <c r="D16" s="31"/>
      <c r="E16" s="41">
        <f aca="true" t="shared" si="1" ref="E16:E23">SUM(B16:D16)</f>
        <v>0</v>
      </c>
      <c r="F16" s="32"/>
      <c r="G16" s="32"/>
      <c r="H16" s="32"/>
      <c r="I16" s="32"/>
    </row>
    <row r="17" spans="1:9" ht="15.75">
      <c r="A17" s="40" t="s">
        <v>56</v>
      </c>
      <c r="B17" s="31">
        <v>164000</v>
      </c>
      <c r="C17" s="31"/>
      <c r="D17" s="31"/>
      <c r="E17" s="41">
        <f t="shared" si="1"/>
        <v>164000</v>
      </c>
      <c r="F17" s="32"/>
      <c r="G17" s="32"/>
      <c r="H17" s="32"/>
      <c r="I17" s="32"/>
    </row>
    <row r="18" spans="1:9" ht="15.75">
      <c r="A18" s="40" t="s">
        <v>57</v>
      </c>
      <c r="B18" s="31">
        <v>62323</v>
      </c>
      <c r="C18" s="31"/>
      <c r="D18" s="31"/>
      <c r="E18" s="41">
        <f t="shared" si="1"/>
        <v>62323</v>
      </c>
      <c r="F18" s="32"/>
      <c r="G18" s="32"/>
      <c r="H18" s="32"/>
      <c r="I18" s="32"/>
    </row>
    <row r="19" spans="1:9" ht="15.75">
      <c r="A19" s="40" t="s">
        <v>58</v>
      </c>
      <c r="B19" s="31">
        <v>220</v>
      </c>
      <c r="C19" s="31"/>
      <c r="D19" s="31"/>
      <c r="E19" s="41">
        <f t="shared" si="1"/>
        <v>220</v>
      </c>
      <c r="F19" s="32"/>
      <c r="G19" s="32"/>
      <c r="H19" s="32"/>
      <c r="I19" s="32"/>
    </row>
    <row r="20" spans="1:9" ht="15.75">
      <c r="A20" s="40" t="s">
        <v>59</v>
      </c>
      <c r="B20" s="31">
        <v>10962</v>
      </c>
      <c r="C20" s="31"/>
      <c r="D20" s="31"/>
      <c r="E20" s="41">
        <f t="shared" si="1"/>
        <v>10962</v>
      </c>
      <c r="F20" s="32"/>
      <c r="G20" s="32"/>
      <c r="H20" s="32"/>
      <c r="I20" s="32"/>
    </row>
    <row r="21" spans="1:9" ht="15.75">
      <c r="A21" s="40" t="s">
        <v>60</v>
      </c>
      <c r="B21" s="31">
        <v>21200</v>
      </c>
      <c r="C21" s="31"/>
      <c r="D21" s="31"/>
      <c r="E21" s="41">
        <f t="shared" si="1"/>
        <v>21200</v>
      </c>
      <c r="F21" s="32"/>
      <c r="G21" s="32"/>
      <c r="H21" s="32"/>
      <c r="I21" s="32"/>
    </row>
    <row r="22" spans="1:9" ht="15.75">
      <c r="A22" s="40" t="s">
        <v>53</v>
      </c>
      <c r="B22" s="31">
        <f>SUM(B15:B21)</f>
        <v>587983</v>
      </c>
      <c r="C22" s="31">
        <f>SUM(C15:C21)</f>
        <v>0</v>
      </c>
      <c r="D22" s="31">
        <f>SUM(D15:D21)</f>
        <v>0</v>
      </c>
      <c r="E22" s="41">
        <f t="shared" si="1"/>
        <v>587983</v>
      </c>
      <c r="F22" s="32"/>
      <c r="G22" s="32"/>
      <c r="H22" s="32"/>
      <c r="I22" s="32"/>
    </row>
    <row r="23" spans="1:9" ht="15.75">
      <c r="A23" s="40" t="s">
        <v>61</v>
      </c>
      <c r="B23" s="31">
        <v>323368</v>
      </c>
      <c r="C23" s="31">
        <v>98000</v>
      </c>
      <c r="D23" s="31">
        <v>110000</v>
      </c>
      <c r="E23" s="41">
        <f t="shared" si="1"/>
        <v>531368</v>
      </c>
      <c r="F23" s="32"/>
      <c r="G23" s="32"/>
      <c r="H23" s="32"/>
      <c r="I23" s="32"/>
    </row>
    <row r="24" spans="1:9" ht="16.5" thickBot="1">
      <c r="A24" s="44" t="s">
        <v>498</v>
      </c>
      <c r="B24" s="45">
        <f>SUM(B22:B23)</f>
        <v>911351</v>
      </c>
      <c r="C24" s="45">
        <f>SUM(C22:C23)</f>
        <v>98000</v>
      </c>
      <c r="D24" s="45">
        <f>SUM(D22:D23)</f>
        <v>110000</v>
      </c>
      <c r="E24" s="46">
        <f>SUM(E22:E23)</f>
        <v>1119351</v>
      </c>
      <c r="F24" s="32"/>
      <c r="G24" s="32"/>
      <c r="H24" s="32"/>
      <c r="I24" s="32"/>
    </row>
    <row r="25" spans="1:9" ht="15.75">
      <c r="A25" s="32"/>
      <c r="B25" s="32"/>
      <c r="C25" s="32"/>
      <c r="D25" s="32"/>
      <c r="E25" s="32"/>
      <c r="F25" s="32"/>
      <c r="G25" s="32"/>
      <c r="H25" s="32"/>
      <c r="I25" s="32"/>
    </row>
    <row r="26" spans="1:9" ht="15.75">
      <c r="A26" s="32"/>
      <c r="B26" s="32"/>
      <c r="C26" s="32"/>
      <c r="D26" s="32"/>
      <c r="E26" s="32"/>
      <c r="F26" s="32"/>
      <c r="G26" s="32"/>
      <c r="H26" s="32"/>
      <c r="I26" s="32"/>
    </row>
    <row r="27" spans="1:9" ht="15.75">
      <c r="A27" s="32"/>
      <c r="B27" s="32"/>
      <c r="C27" s="32"/>
      <c r="D27" s="32"/>
      <c r="E27" s="32"/>
      <c r="F27" s="32"/>
      <c r="G27" s="32"/>
      <c r="H27" s="32"/>
      <c r="I27" s="32"/>
    </row>
    <row r="28" spans="1:9" ht="15.75">
      <c r="A28" s="32"/>
      <c r="B28" s="32"/>
      <c r="C28" s="32"/>
      <c r="D28" s="32"/>
      <c r="E28" s="32"/>
      <c r="F28" s="32"/>
      <c r="G28" s="32"/>
      <c r="H28" s="32"/>
      <c r="I28" s="32"/>
    </row>
    <row r="29" spans="1:9" ht="15.7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5.75">
      <c r="A30" s="32"/>
      <c r="B30" s="32"/>
      <c r="C30" s="32"/>
      <c r="D30" s="32"/>
      <c r="E30" s="32"/>
      <c r="F30" s="32"/>
      <c r="G30" s="32"/>
      <c r="H30" s="32"/>
      <c r="I30" s="32"/>
    </row>
    <row r="31" spans="1:9" ht="15.75">
      <c r="A31" s="32"/>
      <c r="B31" s="32"/>
      <c r="C31" s="32"/>
      <c r="D31" s="32"/>
      <c r="E31" s="32"/>
      <c r="F31" s="32"/>
      <c r="G31" s="32"/>
      <c r="H31" s="32"/>
      <c r="I31" s="32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30">
      <selection activeCell="A41" sqref="A41"/>
    </sheetView>
  </sheetViews>
  <sheetFormatPr defaultColWidth="9.140625" defaultRowHeight="15"/>
  <cols>
    <col min="1" max="1" width="86.28125" style="26" customWidth="1"/>
    <col min="2" max="2" width="28.28125" style="26" customWidth="1"/>
    <col min="3" max="3" width="29.140625" style="26" customWidth="1"/>
    <col min="4" max="4" width="29.421875" style="26" customWidth="1"/>
    <col min="5" max="5" width="18.421875" style="26" customWidth="1"/>
    <col min="6" max="16384" width="9.140625" style="26" customWidth="1"/>
  </cols>
  <sheetData>
    <row r="1" spans="1:5" ht="25.5" customHeight="1">
      <c r="A1" s="415" t="s">
        <v>714</v>
      </c>
      <c r="B1" s="416"/>
      <c r="C1" s="416"/>
      <c r="D1" s="416"/>
      <c r="E1" s="416"/>
    </row>
    <row r="2" spans="1:5" ht="23.25" customHeight="1">
      <c r="A2" s="417" t="s">
        <v>573</v>
      </c>
      <c r="B2" s="418"/>
      <c r="C2" s="418"/>
      <c r="D2" s="418"/>
      <c r="E2" s="418"/>
    </row>
    <row r="3" ht="15.75">
      <c r="A3" s="163"/>
    </row>
    <row r="4" ht="15.75">
      <c r="A4" s="163"/>
    </row>
    <row r="5" spans="1:5" ht="51" customHeight="1">
      <c r="A5" s="164" t="s">
        <v>572</v>
      </c>
      <c r="B5" s="165" t="s">
        <v>621</v>
      </c>
      <c r="C5" s="165" t="s">
        <v>689</v>
      </c>
      <c r="D5" s="165" t="s">
        <v>690</v>
      </c>
      <c r="E5" s="166" t="s">
        <v>645</v>
      </c>
    </row>
    <row r="6" spans="1:5" ht="15" customHeight="1">
      <c r="A6" s="167" t="s">
        <v>545</v>
      </c>
      <c r="B6" s="168"/>
      <c r="C6" s="168">
        <v>1</v>
      </c>
      <c r="D6" s="168"/>
      <c r="E6" s="169">
        <f>B6+C6+D6</f>
        <v>1</v>
      </c>
    </row>
    <row r="7" spans="1:5" ht="15" customHeight="1">
      <c r="A7" s="167" t="s">
        <v>546</v>
      </c>
      <c r="B7" s="168"/>
      <c r="C7" s="168">
        <v>3</v>
      </c>
      <c r="D7" s="168"/>
      <c r="E7" s="169">
        <f>B7+C7+D7</f>
        <v>3</v>
      </c>
    </row>
    <row r="8" spans="1:5" ht="15" customHeight="1">
      <c r="A8" s="167" t="s">
        <v>547</v>
      </c>
      <c r="B8" s="168"/>
      <c r="C8" s="168">
        <v>12</v>
      </c>
      <c r="D8" s="168"/>
      <c r="E8" s="169">
        <f>B8+C8+D8</f>
        <v>12</v>
      </c>
    </row>
    <row r="9" spans="1:5" ht="15" customHeight="1">
      <c r="A9" s="167" t="s">
        <v>548</v>
      </c>
      <c r="B9" s="168"/>
      <c r="C9" s="168">
        <v>1</v>
      </c>
      <c r="D9" s="168"/>
      <c r="E9" s="169">
        <f>B9+C9+D9</f>
        <v>1</v>
      </c>
    </row>
    <row r="10" spans="1:5" ht="15" customHeight="1">
      <c r="A10" s="164" t="s">
        <v>567</v>
      </c>
      <c r="B10" s="168"/>
      <c r="C10" s="168"/>
      <c r="D10" s="168"/>
      <c r="E10" s="169"/>
    </row>
    <row r="11" spans="1:5" ht="15" customHeight="1">
      <c r="A11" s="167" t="s">
        <v>549</v>
      </c>
      <c r="B11" s="168"/>
      <c r="C11" s="168"/>
      <c r="D11" s="168"/>
      <c r="E11" s="169"/>
    </row>
    <row r="12" spans="1:5" ht="15" customHeight="1">
      <c r="A12" s="167" t="s">
        <v>550</v>
      </c>
      <c r="B12" s="168"/>
      <c r="C12" s="168"/>
      <c r="D12" s="168"/>
      <c r="E12" s="169"/>
    </row>
    <row r="13" spans="1:5" ht="15" customHeight="1">
      <c r="A13" s="167" t="s">
        <v>551</v>
      </c>
      <c r="B13" s="168"/>
      <c r="C13" s="168"/>
      <c r="D13" s="168"/>
      <c r="E13" s="169"/>
    </row>
    <row r="14" spans="1:5" ht="15" customHeight="1">
      <c r="A14" s="167" t="s">
        <v>552</v>
      </c>
      <c r="B14" s="168">
        <v>6</v>
      </c>
      <c r="C14" s="168"/>
      <c r="D14" s="168">
        <v>4</v>
      </c>
      <c r="E14" s="169">
        <f>B14+C14+D14</f>
        <v>10</v>
      </c>
    </row>
    <row r="15" spans="1:5" ht="15" customHeight="1">
      <c r="A15" s="167" t="s">
        <v>553</v>
      </c>
      <c r="B15" s="168">
        <v>3</v>
      </c>
      <c r="C15" s="168"/>
      <c r="D15" s="168">
        <v>5</v>
      </c>
      <c r="E15" s="169">
        <f>B15+C15+D15</f>
        <v>8</v>
      </c>
    </row>
    <row r="16" spans="1:5" ht="15" customHeight="1">
      <c r="A16" s="167" t="s">
        <v>554</v>
      </c>
      <c r="B16" s="168">
        <v>4</v>
      </c>
      <c r="C16" s="168"/>
      <c r="D16" s="168">
        <v>19</v>
      </c>
      <c r="E16" s="169">
        <f>B16+C16+D16</f>
        <v>23</v>
      </c>
    </row>
    <row r="17" spans="1:5" ht="15" customHeight="1">
      <c r="A17" s="167" t="s">
        <v>555</v>
      </c>
      <c r="B17" s="168"/>
      <c r="C17" s="168"/>
      <c r="D17" s="168"/>
      <c r="E17" s="169"/>
    </row>
    <row r="18" spans="1:5" ht="15" customHeight="1">
      <c r="A18" s="164" t="s">
        <v>568</v>
      </c>
      <c r="B18" s="168"/>
      <c r="C18" s="168"/>
      <c r="D18" s="168"/>
      <c r="E18" s="169"/>
    </row>
    <row r="19" spans="1:5" ht="33" customHeight="1">
      <c r="A19" s="167" t="s">
        <v>556</v>
      </c>
      <c r="B19" s="168">
        <v>19</v>
      </c>
      <c r="C19" s="168">
        <v>1</v>
      </c>
      <c r="D19" s="168"/>
      <c r="E19" s="169">
        <f>B19+C19+D19</f>
        <v>20</v>
      </c>
    </row>
    <row r="20" spans="1:5" ht="15" customHeight="1">
      <c r="A20" s="167" t="s">
        <v>557</v>
      </c>
      <c r="B20" s="168"/>
      <c r="C20" s="168"/>
      <c r="D20" s="168"/>
      <c r="E20" s="169"/>
    </row>
    <row r="21" spans="1:5" ht="15" customHeight="1">
      <c r="A21" s="167" t="s">
        <v>558</v>
      </c>
      <c r="B21" s="168">
        <v>10</v>
      </c>
      <c r="C21" s="168"/>
      <c r="D21" s="168"/>
      <c r="E21" s="169">
        <f>B21+C21+D21</f>
        <v>10</v>
      </c>
    </row>
    <row r="22" spans="1:5" ht="15" customHeight="1">
      <c r="A22" s="164" t="s">
        <v>569</v>
      </c>
      <c r="B22" s="168"/>
      <c r="C22" s="168"/>
      <c r="D22" s="168"/>
      <c r="E22" s="169"/>
    </row>
    <row r="23" spans="1:5" ht="15" customHeight="1">
      <c r="A23" s="167" t="s">
        <v>559</v>
      </c>
      <c r="B23" s="168">
        <v>1</v>
      </c>
      <c r="C23" s="168"/>
      <c r="D23" s="168"/>
      <c r="E23" s="169">
        <f>B23+C23+D23</f>
        <v>1</v>
      </c>
    </row>
    <row r="24" spans="1:5" ht="15" customHeight="1">
      <c r="A24" s="167" t="s">
        <v>560</v>
      </c>
      <c r="B24" s="168"/>
      <c r="C24" s="168"/>
      <c r="D24" s="168"/>
      <c r="E24" s="169"/>
    </row>
    <row r="25" spans="1:5" ht="35.25" customHeight="1">
      <c r="A25" s="167" t="s">
        <v>561</v>
      </c>
      <c r="B25" s="168"/>
      <c r="C25" s="168"/>
      <c r="D25" s="168"/>
      <c r="E25" s="169"/>
    </row>
    <row r="26" spans="1:5" ht="15" customHeight="1">
      <c r="A26" s="164" t="s">
        <v>570</v>
      </c>
      <c r="B26" s="168"/>
      <c r="C26" s="168"/>
      <c r="D26" s="168"/>
      <c r="E26" s="169"/>
    </row>
    <row r="27" spans="1:5" ht="37.5" customHeight="1">
      <c r="A27" s="164" t="s">
        <v>571</v>
      </c>
      <c r="B27" s="170"/>
      <c r="C27" s="170"/>
      <c r="D27" s="170"/>
      <c r="E27" s="169"/>
    </row>
    <row r="28" spans="1:5" ht="29.25" customHeight="1">
      <c r="A28" s="167" t="s">
        <v>562</v>
      </c>
      <c r="B28" s="168"/>
      <c r="C28" s="168"/>
      <c r="D28" s="168"/>
      <c r="E28" s="169"/>
    </row>
    <row r="29" spans="1:5" ht="28.5" customHeight="1">
      <c r="A29" s="167" t="s">
        <v>563</v>
      </c>
      <c r="B29" s="168"/>
      <c r="C29" s="168"/>
      <c r="D29" s="168"/>
      <c r="E29" s="169"/>
    </row>
    <row r="30" spans="1:5" ht="27" customHeight="1">
      <c r="A30" s="167" t="s">
        <v>564</v>
      </c>
      <c r="B30" s="168"/>
      <c r="C30" s="168"/>
      <c r="D30" s="168"/>
      <c r="E30" s="169"/>
    </row>
    <row r="31" spans="1:5" ht="15" customHeight="1">
      <c r="A31" s="167" t="s">
        <v>565</v>
      </c>
      <c r="B31" s="168"/>
      <c r="C31" s="168"/>
      <c r="D31" s="168"/>
      <c r="E31" s="169"/>
    </row>
    <row r="32" spans="1:5" ht="27.75" customHeight="1">
      <c r="A32" s="164" t="s">
        <v>566</v>
      </c>
      <c r="B32" s="168">
        <v>43</v>
      </c>
      <c r="C32" s="168">
        <v>18</v>
      </c>
      <c r="D32" s="168">
        <v>28</v>
      </c>
      <c r="E32" s="169">
        <f>B32+C32+D32</f>
        <v>89</v>
      </c>
    </row>
    <row r="33" spans="1:4" ht="15.75">
      <c r="A33" s="412"/>
      <c r="B33" s="413"/>
      <c r="C33" s="413"/>
      <c r="D33" s="413"/>
    </row>
    <row r="34" spans="1:4" ht="15.75">
      <c r="A34" s="414"/>
      <c r="B34" s="413"/>
      <c r="C34" s="413"/>
      <c r="D34" s="413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>
    <oddHeader>&amp;R&amp;"-,Félkövér"8.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0">
      <selection activeCell="A11" sqref="A11"/>
    </sheetView>
  </sheetViews>
  <sheetFormatPr defaultColWidth="9.140625" defaultRowHeight="15"/>
  <cols>
    <col min="1" max="1" width="83.28125" style="101" customWidth="1"/>
    <col min="2" max="2" width="19.57421875" style="101" customWidth="1"/>
    <col min="3" max="16384" width="9.140625" style="101" customWidth="1"/>
  </cols>
  <sheetData>
    <row r="1" spans="1:2" ht="27" customHeight="1">
      <c r="A1" s="403" t="s">
        <v>723</v>
      </c>
      <c r="B1" s="404"/>
    </row>
    <row r="2" spans="1:7" ht="71.25" customHeight="1">
      <c r="A2" s="405" t="s">
        <v>12</v>
      </c>
      <c r="B2" s="405"/>
      <c r="C2" s="171"/>
      <c r="D2" s="171"/>
      <c r="E2" s="171"/>
      <c r="F2" s="171"/>
      <c r="G2" s="171"/>
    </row>
    <row r="3" spans="1:7" ht="24" customHeight="1">
      <c r="A3" s="103"/>
      <c r="B3" s="103"/>
      <c r="C3" s="171"/>
      <c r="D3" s="171"/>
      <c r="E3" s="171"/>
      <c r="F3" s="171"/>
      <c r="G3" s="171"/>
    </row>
    <row r="4" ht="22.5" customHeight="1">
      <c r="A4" s="104" t="s">
        <v>643</v>
      </c>
    </row>
    <row r="5" spans="1:2" ht="15.75">
      <c r="A5" s="172"/>
      <c r="B5" s="38" t="s">
        <v>653</v>
      </c>
    </row>
    <row r="6" spans="1:2" ht="15.75">
      <c r="A6" s="31" t="s">
        <v>44</v>
      </c>
      <c r="B6" s="31"/>
    </row>
    <row r="7" spans="1:2" ht="15.75">
      <c r="A7" s="173" t="s">
        <v>45</v>
      </c>
      <c r="B7" s="31"/>
    </row>
    <row r="8" spans="1:2" ht="15.75">
      <c r="A8" s="31" t="s">
        <v>46</v>
      </c>
      <c r="B8" s="31"/>
    </row>
    <row r="9" spans="1:2" ht="15.75">
      <c r="A9" s="31" t="s">
        <v>47</v>
      </c>
      <c r="B9" s="31"/>
    </row>
    <row r="10" spans="1:2" ht="15.75">
      <c r="A10" s="31" t="s">
        <v>48</v>
      </c>
      <c r="B10" s="31"/>
    </row>
    <row r="11" spans="1:2" ht="15.75">
      <c r="A11" s="31" t="s">
        <v>49</v>
      </c>
      <c r="B11" s="31"/>
    </row>
    <row r="12" spans="1:2" ht="15.75">
      <c r="A12" s="31" t="s">
        <v>50</v>
      </c>
      <c r="B12" s="31"/>
    </row>
    <row r="13" spans="1:2" ht="15.75">
      <c r="A13" s="31" t="s">
        <v>51</v>
      </c>
      <c r="B13" s="31"/>
    </row>
    <row r="14" spans="1:2" ht="15.75">
      <c r="A14" s="119" t="s">
        <v>656</v>
      </c>
      <c r="B14" s="119">
        <f>B11</f>
        <v>0</v>
      </c>
    </row>
    <row r="15" spans="1:2" ht="31.5">
      <c r="A15" s="64" t="s">
        <v>648</v>
      </c>
      <c r="B15" s="31"/>
    </row>
    <row r="16" spans="1:2" ht="31.5">
      <c r="A16" s="64" t="s">
        <v>649</v>
      </c>
      <c r="B16" s="31"/>
    </row>
    <row r="17" spans="1:2" ht="15.75">
      <c r="A17" s="93" t="s">
        <v>650</v>
      </c>
      <c r="B17" s="31"/>
    </row>
    <row r="18" spans="1:2" ht="15.75">
      <c r="A18" s="93" t="s">
        <v>651</v>
      </c>
      <c r="B18" s="31"/>
    </row>
    <row r="19" spans="1:2" ht="15.75">
      <c r="A19" s="31" t="s">
        <v>654</v>
      </c>
      <c r="B19" s="31"/>
    </row>
    <row r="20" spans="1:2" ht="15.75">
      <c r="A20" s="68" t="s">
        <v>652</v>
      </c>
      <c r="B20" s="38">
        <f>B18</f>
        <v>0</v>
      </c>
    </row>
    <row r="21" spans="1:2" ht="15.75">
      <c r="A21" s="79" t="s">
        <v>655</v>
      </c>
      <c r="B21" s="94"/>
    </row>
    <row r="22" spans="1:2" ht="15.75">
      <c r="A22" s="119" t="s">
        <v>542</v>
      </c>
      <c r="B22" s="119">
        <v>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  <headerFooter>
    <oddHeader>&amp;R&amp;"-,Félkövér"9.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6.421875" style="101" customWidth="1"/>
    <col min="2" max="2" width="10.140625" style="101" customWidth="1"/>
    <col min="3" max="3" width="18.8515625" style="101" customWidth="1"/>
    <col min="4" max="4" width="17.28125" style="101" customWidth="1"/>
    <col min="5" max="5" width="17.57421875" style="101" customWidth="1"/>
    <col min="6" max="6" width="17.7109375" style="101" customWidth="1"/>
    <col min="7" max="7" width="17.140625" style="101" customWidth="1"/>
    <col min="8" max="8" width="17.7109375" style="101" customWidth="1"/>
    <col min="9" max="16384" width="9.140625" style="101" customWidth="1"/>
  </cols>
  <sheetData>
    <row r="1" spans="1:8" ht="24" customHeight="1">
      <c r="A1" s="403" t="s">
        <v>714</v>
      </c>
      <c r="B1" s="403"/>
      <c r="C1" s="403"/>
      <c r="D1" s="403"/>
      <c r="E1" s="403"/>
      <c r="F1" s="403"/>
      <c r="G1" s="403"/>
      <c r="H1" s="403"/>
    </row>
    <row r="2" spans="1:8" ht="23.25" customHeight="1">
      <c r="A2" s="405" t="s">
        <v>0</v>
      </c>
      <c r="B2" s="405"/>
      <c r="C2" s="405"/>
      <c r="D2" s="405"/>
      <c r="E2" s="405"/>
      <c r="F2" s="405"/>
      <c r="G2" s="405"/>
      <c r="H2" s="405"/>
    </row>
    <row r="3" ht="15.75">
      <c r="A3" s="174"/>
    </row>
    <row r="5" spans="1:8" ht="63">
      <c r="A5" s="87" t="s">
        <v>62</v>
      </c>
      <c r="B5" s="88" t="s">
        <v>63</v>
      </c>
      <c r="C5" s="173" t="s">
        <v>643</v>
      </c>
      <c r="D5" s="173" t="s">
        <v>644</v>
      </c>
      <c r="E5" s="173" t="s">
        <v>644</v>
      </c>
      <c r="F5" s="173" t="s">
        <v>644</v>
      </c>
      <c r="G5" s="173" t="s">
        <v>644</v>
      </c>
      <c r="H5" s="175" t="s">
        <v>645</v>
      </c>
    </row>
    <row r="6" spans="1:8" ht="15.75">
      <c r="A6" s="92"/>
      <c r="B6" s="92"/>
      <c r="C6" s="92"/>
      <c r="D6" s="92"/>
      <c r="E6" s="92"/>
      <c r="F6" s="92"/>
      <c r="G6" s="92"/>
      <c r="H6" s="92"/>
    </row>
    <row r="7" spans="1:8" ht="15.75">
      <c r="A7" s="92"/>
      <c r="B7" s="92"/>
      <c r="C7" s="92"/>
      <c r="D7" s="92"/>
      <c r="E7" s="92"/>
      <c r="F7" s="92"/>
      <c r="G7" s="92"/>
      <c r="H7" s="92"/>
    </row>
    <row r="8" spans="1:8" ht="15.75">
      <c r="A8" s="92"/>
      <c r="B8" s="92"/>
      <c r="C8" s="92"/>
      <c r="D8" s="92"/>
      <c r="E8" s="92"/>
      <c r="F8" s="92"/>
      <c r="G8" s="92"/>
      <c r="H8" s="92"/>
    </row>
    <row r="9" spans="1:8" ht="15.75">
      <c r="A9" s="92"/>
      <c r="B9" s="92"/>
      <c r="C9" s="92"/>
      <c r="D9" s="92"/>
      <c r="E9" s="92"/>
      <c r="F9" s="92"/>
      <c r="G9" s="92"/>
      <c r="H9" s="92"/>
    </row>
    <row r="10" spans="1:8" ht="15.75">
      <c r="A10" s="68" t="s">
        <v>630</v>
      </c>
      <c r="B10" s="95" t="s">
        <v>793</v>
      </c>
      <c r="C10" s="96">
        <v>13122</v>
      </c>
      <c r="D10" s="92"/>
      <c r="E10" s="92"/>
      <c r="F10" s="92"/>
      <c r="G10" s="92"/>
      <c r="H10" s="96">
        <f>C10</f>
        <v>13122</v>
      </c>
    </row>
    <row r="11" spans="1:8" ht="15.75">
      <c r="A11" s="68"/>
      <c r="B11" s="95"/>
      <c r="C11" s="92"/>
      <c r="D11" s="92"/>
      <c r="E11" s="92"/>
      <c r="F11" s="92"/>
      <c r="G11" s="92"/>
      <c r="H11" s="92"/>
    </row>
    <row r="12" spans="1:8" ht="15.75">
      <c r="A12" s="68"/>
      <c r="B12" s="95"/>
      <c r="C12" s="92"/>
      <c r="D12" s="92"/>
      <c r="E12" s="92"/>
      <c r="F12" s="92"/>
      <c r="G12" s="92"/>
      <c r="H12" s="92"/>
    </row>
    <row r="13" spans="1:8" ht="15.75">
      <c r="A13" s="68" t="s">
        <v>775</v>
      </c>
      <c r="B13" s="95" t="s">
        <v>793</v>
      </c>
      <c r="C13" s="96">
        <v>6500</v>
      </c>
      <c r="D13" s="96"/>
      <c r="E13" s="96"/>
      <c r="F13" s="96"/>
      <c r="G13" s="96"/>
      <c r="H13" s="96">
        <v>6500</v>
      </c>
    </row>
    <row r="14" spans="1:8" ht="15.75">
      <c r="A14" s="68" t="s">
        <v>774</v>
      </c>
      <c r="B14" s="95"/>
      <c r="C14" s="92">
        <v>6500</v>
      </c>
      <c r="D14" s="92"/>
      <c r="E14" s="92"/>
      <c r="F14" s="92"/>
      <c r="G14" s="92"/>
      <c r="H14" s="92">
        <v>6500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  <headerFooter>
    <oddHeader>&amp;R&amp;"-,Félkövér"10.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zoomScalePageLayoutView="0" workbookViewId="0" topLeftCell="A37">
      <selection activeCell="A39" sqref="A39"/>
    </sheetView>
  </sheetViews>
  <sheetFormatPr defaultColWidth="9.140625" defaultRowHeight="15"/>
  <cols>
    <col min="1" max="1" width="92.28125" style="101" bestFit="1" customWidth="1"/>
    <col min="2" max="2" width="9.140625" style="101" customWidth="1"/>
    <col min="3" max="3" width="17.140625" style="101" customWidth="1"/>
    <col min="4" max="4" width="20.140625" style="101" customWidth="1"/>
    <col min="5" max="5" width="15.7109375" style="101" customWidth="1"/>
    <col min="6" max="16384" width="9.140625" style="101" customWidth="1"/>
  </cols>
  <sheetData>
    <row r="1" spans="1:5" ht="20.25" customHeight="1">
      <c r="A1" s="403" t="s">
        <v>724</v>
      </c>
      <c r="B1" s="404"/>
      <c r="C1" s="404"/>
      <c r="D1" s="404"/>
      <c r="E1" s="419"/>
    </row>
    <row r="2" spans="1:5" ht="19.5" customHeight="1">
      <c r="A2" s="405" t="s">
        <v>544</v>
      </c>
      <c r="B2" s="404"/>
      <c r="C2" s="404"/>
      <c r="D2" s="404"/>
      <c r="E2" s="419"/>
    </row>
    <row r="3" ht="15.75">
      <c r="A3" s="174" t="s">
        <v>680</v>
      </c>
    </row>
    <row r="4" ht="15.75">
      <c r="A4" s="104" t="s">
        <v>646</v>
      </c>
    </row>
    <row r="5" spans="1:5" ht="31.5">
      <c r="A5" s="87" t="s">
        <v>62</v>
      </c>
      <c r="B5" s="88" t="s">
        <v>63</v>
      </c>
      <c r="C5" s="176" t="s">
        <v>576</v>
      </c>
      <c r="D5" s="176" t="s">
        <v>577</v>
      </c>
      <c r="E5" s="89" t="s">
        <v>8</v>
      </c>
    </row>
    <row r="6" spans="1:10" ht="15.75">
      <c r="A6" s="109" t="s">
        <v>64</v>
      </c>
      <c r="B6" s="109" t="s">
        <v>65</v>
      </c>
      <c r="C6" s="30">
        <v>50569</v>
      </c>
      <c r="D6" s="30"/>
      <c r="E6" s="92">
        <f aca="true" t="shared" si="0" ref="E6:E22">SUM(C6:D6)</f>
        <v>50569</v>
      </c>
      <c r="G6" s="177"/>
      <c r="H6" s="178"/>
      <c r="I6" s="178"/>
      <c r="J6" s="179"/>
    </row>
    <row r="7" spans="1:10" ht="15.75">
      <c r="A7" s="109" t="s">
        <v>66</v>
      </c>
      <c r="B7" s="109" t="s">
        <v>67</v>
      </c>
      <c r="C7" s="30">
        <v>0</v>
      </c>
      <c r="D7" s="30"/>
      <c r="E7" s="92">
        <f t="shared" si="0"/>
        <v>0</v>
      </c>
      <c r="G7" s="178"/>
      <c r="H7" s="178"/>
      <c r="I7" s="178"/>
      <c r="J7" s="179"/>
    </row>
    <row r="8" spans="1:10" ht="15.75">
      <c r="A8" s="109" t="s">
        <v>68</v>
      </c>
      <c r="B8" s="109" t="s">
        <v>69</v>
      </c>
      <c r="C8" s="30">
        <v>1500</v>
      </c>
      <c r="D8" s="30"/>
      <c r="E8" s="92">
        <f t="shared" si="0"/>
        <v>1500</v>
      </c>
      <c r="G8" s="177"/>
      <c r="H8" s="178"/>
      <c r="I8" s="178"/>
      <c r="J8" s="179"/>
    </row>
    <row r="9" spans="1:10" ht="15.75">
      <c r="A9" s="90" t="s">
        <v>70</v>
      </c>
      <c r="B9" s="109" t="s">
        <v>71</v>
      </c>
      <c r="C9" s="30">
        <v>0</v>
      </c>
      <c r="D9" s="30"/>
      <c r="E9" s="92">
        <f t="shared" si="0"/>
        <v>0</v>
      </c>
      <c r="G9" s="178"/>
      <c r="H9" s="178"/>
      <c r="I9" s="178"/>
      <c r="J9" s="179"/>
    </row>
    <row r="10" spans="1:10" ht="15.75">
      <c r="A10" s="90" t="s">
        <v>72</v>
      </c>
      <c r="B10" s="109" t="s">
        <v>73</v>
      </c>
      <c r="C10" s="30">
        <v>0</v>
      </c>
      <c r="D10" s="30"/>
      <c r="E10" s="92">
        <f t="shared" si="0"/>
        <v>0</v>
      </c>
      <c r="G10" s="178"/>
      <c r="H10" s="178"/>
      <c r="I10" s="178"/>
      <c r="J10" s="179"/>
    </row>
    <row r="11" spans="1:10" ht="15.75">
      <c r="A11" s="90" t="s">
        <v>74</v>
      </c>
      <c r="B11" s="109" t="s">
        <v>75</v>
      </c>
      <c r="C11" s="30">
        <v>0</v>
      </c>
      <c r="D11" s="30"/>
      <c r="E11" s="92">
        <f t="shared" si="0"/>
        <v>0</v>
      </c>
      <c r="G11" s="178"/>
      <c r="H11" s="178"/>
      <c r="I11" s="178"/>
      <c r="J11" s="179"/>
    </row>
    <row r="12" spans="1:10" ht="15.75">
      <c r="A12" s="90" t="s">
        <v>76</v>
      </c>
      <c r="B12" s="109" t="s">
        <v>77</v>
      </c>
      <c r="C12" s="30">
        <v>2682</v>
      </c>
      <c r="D12" s="30"/>
      <c r="E12" s="92">
        <f t="shared" si="0"/>
        <v>2682</v>
      </c>
      <c r="G12" s="178"/>
      <c r="H12" s="178"/>
      <c r="I12" s="178"/>
      <c r="J12" s="179"/>
    </row>
    <row r="13" spans="1:10" ht="15.75">
      <c r="A13" s="90" t="s">
        <v>78</v>
      </c>
      <c r="B13" s="109" t="s">
        <v>79</v>
      </c>
      <c r="C13" s="30">
        <v>150</v>
      </c>
      <c r="D13" s="30"/>
      <c r="E13" s="92">
        <f t="shared" si="0"/>
        <v>150</v>
      </c>
      <c r="G13" s="177"/>
      <c r="H13" s="178"/>
      <c r="I13" s="178"/>
      <c r="J13" s="179"/>
    </row>
    <row r="14" spans="1:10" ht="15.75">
      <c r="A14" s="93" t="s">
        <v>80</v>
      </c>
      <c r="B14" s="109" t="s">
        <v>81</v>
      </c>
      <c r="C14" s="30">
        <v>300</v>
      </c>
      <c r="D14" s="30"/>
      <c r="E14" s="92">
        <f t="shared" si="0"/>
        <v>300</v>
      </c>
      <c r="G14" s="177"/>
      <c r="H14" s="178"/>
      <c r="I14" s="178"/>
      <c r="J14" s="179"/>
    </row>
    <row r="15" spans="1:10" ht="15.75">
      <c r="A15" s="93" t="s">
        <v>82</v>
      </c>
      <c r="B15" s="109" t="s">
        <v>83</v>
      </c>
      <c r="C15" s="30">
        <v>718</v>
      </c>
      <c r="D15" s="30"/>
      <c r="E15" s="92">
        <f t="shared" si="0"/>
        <v>718</v>
      </c>
      <c r="G15" s="177"/>
      <c r="H15" s="178"/>
      <c r="I15" s="178"/>
      <c r="J15" s="179"/>
    </row>
    <row r="16" spans="1:10" ht="15.75">
      <c r="A16" s="93" t="s">
        <v>84</v>
      </c>
      <c r="B16" s="109" t="s">
        <v>85</v>
      </c>
      <c r="C16" s="30">
        <v>0</v>
      </c>
      <c r="D16" s="30"/>
      <c r="E16" s="92">
        <f t="shared" si="0"/>
        <v>0</v>
      </c>
      <c r="G16" s="178"/>
      <c r="H16" s="178"/>
      <c r="I16" s="178"/>
      <c r="J16" s="179"/>
    </row>
    <row r="17" spans="1:10" ht="15.75">
      <c r="A17" s="93" t="s">
        <v>86</v>
      </c>
      <c r="B17" s="109" t="s">
        <v>87</v>
      </c>
      <c r="C17" s="30">
        <v>0</v>
      </c>
      <c r="D17" s="30"/>
      <c r="E17" s="92">
        <f t="shared" si="0"/>
        <v>0</v>
      </c>
      <c r="G17" s="178"/>
      <c r="H17" s="178"/>
      <c r="I17" s="178"/>
      <c r="J17" s="179"/>
    </row>
    <row r="18" spans="1:10" ht="15.75">
      <c r="A18" s="93" t="s">
        <v>427</v>
      </c>
      <c r="B18" s="109" t="s">
        <v>88</v>
      </c>
      <c r="C18" s="30">
        <v>0</v>
      </c>
      <c r="D18" s="30"/>
      <c r="E18" s="92">
        <f t="shared" si="0"/>
        <v>0</v>
      </c>
      <c r="G18" s="178"/>
      <c r="H18" s="178"/>
      <c r="I18" s="178"/>
      <c r="J18" s="179"/>
    </row>
    <row r="19" spans="1:10" ht="15.75">
      <c r="A19" s="110" t="s">
        <v>365</v>
      </c>
      <c r="B19" s="111" t="s">
        <v>89</v>
      </c>
      <c r="C19" s="38">
        <v>55919</v>
      </c>
      <c r="D19" s="38"/>
      <c r="E19" s="153">
        <f t="shared" si="0"/>
        <v>55919</v>
      </c>
      <c r="G19" s="180"/>
      <c r="H19" s="180"/>
      <c r="I19" s="180"/>
      <c r="J19" s="181"/>
    </row>
    <row r="20" spans="1:10" ht="15.75">
      <c r="A20" s="93" t="s">
        <v>90</v>
      </c>
      <c r="B20" s="109" t="s">
        <v>91</v>
      </c>
      <c r="C20" s="31">
        <v>0</v>
      </c>
      <c r="D20" s="31"/>
      <c r="E20" s="152">
        <f t="shared" si="0"/>
        <v>0</v>
      </c>
      <c r="G20" s="178"/>
      <c r="H20" s="178"/>
      <c r="I20" s="178"/>
      <c r="J20" s="179"/>
    </row>
    <row r="21" spans="1:10" ht="15.75">
      <c r="A21" s="93" t="s">
        <v>92</v>
      </c>
      <c r="B21" s="109" t="s">
        <v>93</v>
      </c>
      <c r="C21" s="31">
        <v>1300</v>
      </c>
      <c r="D21" s="31"/>
      <c r="E21" s="152">
        <f t="shared" si="0"/>
        <v>1300</v>
      </c>
      <c r="G21" s="178"/>
      <c r="H21" s="178"/>
      <c r="I21" s="178"/>
      <c r="J21" s="179"/>
    </row>
    <row r="22" spans="1:10" ht="15.75">
      <c r="A22" s="91" t="s">
        <v>94</v>
      </c>
      <c r="B22" s="109" t="s">
        <v>95</v>
      </c>
      <c r="C22" s="31">
        <v>0</v>
      </c>
      <c r="D22" s="31"/>
      <c r="E22" s="152">
        <f t="shared" si="0"/>
        <v>0</v>
      </c>
      <c r="G22" s="177"/>
      <c r="H22" s="178"/>
      <c r="I22" s="178"/>
      <c r="J22" s="179"/>
    </row>
    <row r="23" spans="1:10" ht="15.75">
      <c r="A23" s="94" t="s">
        <v>366</v>
      </c>
      <c r="B23" s="111" t="s">
        <v>96</v>
      </c>
      <c r="C23" s="31">
        <v>1300</v>
      </c>
      <c r="D23" s="31"/>
      <c r="E23" s="31">
        <f>SUM(E20:E22)</f>
        <v>1300</v>
      </c>
      <c r="G23" s="178"/>
      <c r="H23" s="178"/>
      <c r="I23" s="178"/>
      <c r="J23" s="178"/>
    </row>
    <row r="24" spans="1:10" ht="15.75">
      <c r="A24" s="110" t="s">
        <v>457</v>
      </c>
      <c r="B24" s="111" t="s">
        <v>97</v>
      </c>
      <c r="C24" s="38">
        <v>57219</v>
      </c>
      <c r="D24" s="38"/>
      <c r="E24" s="153">
        <f>SUM(C24:D24)</f>
        <v>57219</v>
      </c>
      <c r="G24" s="180"/>
      <c r="H24" s="180"/>
      <c r="I24" s="180"/>
      <c r="J24" s="181"/>
    </row>
    <row r="25" spans="1:10" ht="15.75">
      <c r="A25" s="94" t="s">
        <v>428</v>
      </c>
      <c r="B25" s="111" t="s">
        <v>98</v>
      </c>
      <c r="C25" s="38">
        <v>14870</v>
      </c>
      <c r="D25" s="38"/>
      <c r="E25" s="153">
        <f>SUM(C25:D25)</f>
        <v>14870</v>
      </c>
      <c r="G25" s="180"/>
      <c r="H25" s="180"/>
      <c r="I25" s="180"/>
      <c r="J25" s="181"/>
    </row>
    <row r="26" spans="1:10" ht="15.75">
      <c r="A26" s="93" t="s">
        <v>99</v>
      </c>
      <c r="B26" s="109" t="s">
        <v>100</v>
      </c>
      <c r="C26" s="31">
        <v>811</v>
      </c>
      <c r="D26" s="31"/>
      <c r="E26" s="152">
        <v>811</v>
      </c>
      <c r="G26" s="178"/>
      <c r="H26" s="178"/>
      <c r="I26" s="178"/>
      <c r="J26" s="179"/>
    </row>
    <row r="27" spans="1:10" ht="15.75">
      <c r="A27" s="93" t="s">
        <v>101</v>
      </c>
      <c r="B27" s="109" t="s">
        <v>102</v>
      </c>
      <c r="C27" s="31">
        <v>2000</v>
      </c>
      <c r="D27" s="31"/>
      <c r="E27" s="152">
        <v>2000</v>
      </c>
      <c r="G27" s="178"/>
      <c r="H27" s="178"/>
      <c r="I27" s="178"/>
      <c r="J27" s="179"/>
    </row>
    <row r="28" spans="1:10" ht="15.75">
      <c r="A28" s="93" t="s">
        <v>103</v>
      </c>
      <c r="B28" s="109" t="s">
        <v>104</v>
      </c>
      <c r="C28" s="31">
        <v>0</v>
      </c>
      <c r="D28" s="31"/>
      <c r="E28" s="152">
        <f>SUM(C28:D28)</f>
        <v>0</v>
      </c>
      <c r="G28" s="178"/>
      <c r="H28" s="178"/>
      <c r="I28" s="178"/>
      <c r="J28" s="179"/>
    </row>
    <row r="29" spans="1:10" ht="15.75">
      <c r="A29" s="94" t="s">
        <v>367</v>
      </c>
      <c r="B29" s="111" t="s">
        <v>105</v>
      </c>
      <c r="C29" s="38">
        <v>2811</v>
      </c>
      <c r="D29" s="38"/>
      <c r="E29" s="153">
        <v>2811</v>
      </c>
      <c r="G29" s="180"/>
      <c r="H29" s="180"/>
      <c r="I29" s="180"/>
      <c r="J29" s="181"/>
    </row>
    <row r="30" spans="1:10" ht="15.75">
      <c r="A30" s="93" t="s">
        <v>106</v>
      </c>
      <c r="B30" s="109" t="s">
        <v>107</v>
      </c>
      <c r="C30" s="31">
        <v>4000</v>
      </c>
      <c r="D30" s="31"/>
      <c r="E30" s="152">
        <f aca="true" t="shared" si="1" ref="E30:E35">SUM(C30:D30)</f>
        <v>4000</v>
      </c>
      <c r="G30" s="178"/>
      <c r="H30" s="178"/>
      <c r="I30" s="178"/>
      <c r="J30" s="179"/>
    </row>
    <row r="31" spans="1:10" ht="15.75">
      <c r="A31" s="93" t="s">
        <v>108</v>
      </c>
      <c r="B31" s="109" t="s">
        <v>109</v>
      </c>
      <c r="C31" s="31">
        <v>2500</v>
      </c>
      <c r="D31" s="31"/>
      <c r="E31" s="152">
        <f t="shared" si="1"/>
        <v>2500</v>
      </c>
      <c r="G31" s="178"/>
      <c r="H31" s="178"/>
      <c r="I31" s="178"/>
      <c r="J31" s="179"/>
    </row>
    <row r="32" spans="1:10" ht="15" customHeight="1">
      <c r="A32" s="94" t="s">
        <v>458</v>
      </c>
      <c r="B32" s="111" t="s">
        <v>110</v>
      </c>
      <c r="C32" s="38">
        <v>6500</v>
      </c>
      <c r="D32" s="38"/>
      <c r="E32" s="153">
        <f t="shared" si="1"/>
        <v>6500</v>
      </c>
      <c r="G32" s="180"/>
      <c r="H32" s="180"/>
      <c r="I32" s="180"/>
      <c r="J32" s="181"/>
    </row>
    <row r="33" spans="1:10" ht="15.75">
      <c r="A33" s="93" t="s">
        <v>111</v>
      </c>
      <c r="B33" s="109" t="s">
        <v>112</v>
      </c>
      <c r="C33" s="31">
        <v>2300</v>
      </c>
      <c r="D33" s="31"/>
      <c r="E33" s="152">
        <f t="shared" si="1"/>
        <v>2300</v>
      </c>
      <c r="G33" s="178"/>
      <c r="H33" s="178"/>
      <c r="I33" s="178"/>
      <c r="J33" s="179"/>
    </row>
    <row r="34" spans="1:10" ht="15.75">
      <c r="A34" s="93" t="s">
        <v>113</v>
      </c>
      <c r="B34" s="109" t="s">
        <v>114</v>
      </c>
      <c r="C34" s="31">
        <v>0</v>
      </c>
      <c r="D34" s="31"/>
      <c r="E34" s="152">
        <f t="shared" si="1"/>
        <v>0</v>
      </c>
      <c r="G34" s="178"/>
      <c r="H34" s="178"/>
      <c r="I34" s="178"/>
      <c r="J34" s="179"/>
    </row>
    <row r="35" spans="1:10" ht="15.75">
      <c r="A35" s="93" t="s">
        <v>429</v>
      </c>
      <c r="B35" s="109" t="s">
        <v>115</v>
      </c>
      <c r="C35" s="31">
        <v>0</v>
      </c>
      <c r="D35" s="31"/>
      <c r="E35" s="152">
        <f t="shared" si="1"/>
        <v>0</v>
      </c>
      <c r="G35" s="178"/>
      <c r="H35" s="178"/>
      <c r="I35" s="178"/>
      <c r="J35" s="179"/>
    </row>
    <row r="36" spans="1:10" ht="15.75">
      <c r="A36" s="93" t="s">
        <v>116</v>
      </c>
      <c r="B36" s="109" t="s">
        <v>117</v>
      </c>
      <c r="C36" s="31"/>
      <c r="D36" s="31"/>
      <c r="E36" s="152"/>
      <c r="G36" s="178"/>
      <c r="H36" s="178"/>
      <c r="I36" s="178"/>
      <c r="J36" s="179"/>
    </row>
    <row r="37" spans="1:10" ht="15.75">
      <c r="A37" s="135" t="s">
        <v>430</v>
      </c>
      <c r="B37" s="109" t="s">
        <v>118</v>
      </c>
      <c r="C37" s="31">
        <v>0</v>
      </c>
      <c r="D37" s="31"/>
      <c r="E37" s="152">
        <f>SUM(C37:D37)</f>
        <v>0</v>
      </c>
      <c r="G37" s="178"/>
      <c r="H37" s="178"/>
      <c r="I37" s="178"/>
      <c r="J37" s="179"/>
    </row>
    <row r="38" spans="1:10" ht="15.75">
      <c r="A38" s="91" t="s">
        <v>119</v>
      </c>
      <c r="B38" s="109" t="s">
        <v>120</v>
      </c>
      <c r="C38" s="31">
        <v>2300</v>
      </c>
      <c r="D38" s="31"/>
      <c r="E38" s="152">
        <v>2300</v>
      </c>
      <c r="G38" s="178"/>
      <c r="H38" s="178"/>
      <c r="I38" s="178"/>
      <c r="J38" s="179"/>
    </row>
    <row r="39" spans="1:10" ht="15.75">
      <c r="A39" s="93" t="s">
        <v>431</v>
      </c>
      <c r="B39" s="109" t="s">
        <v>121</v>
      </c>
      <c r="C39" s="31">
        <v>4000</v>
      </c>
      <c r="D39" s="31"/>
      <c r="E39" s="152">
        <v>4000</v>
      </c>
      <c r="G39" s="178"/>
      <c r="H39" s="178"/>
      <c r="I39" s="178"/>
      <c r="J39" s="179"/>
    </row>
    <row r="40" spans="1:10" ht="15.75">
      <c r="A40" s="94" t="s">
        <v>368</v>
      </c>
      <c r="B40" s="111" t="s">
        <v>122</v>
      </c>
      <c r="C40" s="38">
        <v>8600</v>
      </c>
      <c r="D40" s="38"/>
      <c r="E40" s="153">
        <v>8600</v>
      </c>
      <c r="G40" s="180"/>
      <c r="H40" s="180"/>
      <c r="I40" s="180"/>
      <c r="J40" s="181"/>
    </row>
    <row r="41" spans="1:10" ht="15.75">
      <c r="A41" s="93" t="s">
        <v>123</v>
      </c>
      <c r="B41" s="109" t="s">
        <v>124</v>
      </c>
      <c r="C41" s="31">
        <v>500</v>
      </c>
      <c r="D41" s="31"/>
      <c r="E41" s="152">
        <f>SUM(C41:D41)</f>
        <v>500</v>
      </c>
      <c r="G41" s="178"/>
      <c r="H41" s="178"/>
      <c r="I41" s="178"/>
      <c r="J41" s="179"/>
    </row>
    <row r="42" spans="1:10" ht="15.75">
      <c r="A42" s="93" t="s">
        <v>125</v>
      </c>
      <c r="B42" s="109" t="s">
        <v>126</v>
      </c>
      <c r="C42" s="31">
        <v>0</v>
      </c>
      <c r="D42" s="31"/>
      <c r="E42" s="152">
        <f>SUM(C42:D42)</f>
        <v>0</v>
      </c>
      <c r="G42" s="178"/>
      <c r="H42" s="178"/>
      <c r="I42" s="178"/>
      <c r="J42" s="179"/>
    </row>
    <row r="43" spans="1:10" ht="15.75">
      <c r="A43" s="94" t="s">
        <v>369</v>
      </c>
      <c r="B43" s="111" t="s">
        <v>127</v>
      </c>
      <c r="C43" s="38">
        <v>500</v>
      </c>
      <c r="D43" s="38"/>
      <c r="E43" s="153">
        <f>SUM(C43:D43)</f>
        <v>500</v>
      </c>
      <c r="G43" s="180"/>
      <c r="H43" s="180"/>
      <c r="I43" s="180"/>
      <c r="J43" s="181"/>
    </row>
    <row r="44" spans="1:10" ht="15.75">
      <c r="A44" s="93" t="s">
        <v>128</v>
      </c>
      <c r="B44" s="109" t="s">
        <v>129</v>
      </c>
      <c r="C44" s="31">
        <v>4500</v>
      </c>
      <c r="D44" s="31"/>
      <c r="E44" s="152">
        <v>4500</v>
      </c>
      <c r="G44" s="178"/>
      <c r="H44" s="178"/>
      <c r="I44" s="178"/>
      <c r="J44" s="179"/>
    </row>
    <row r="45" spans="1:10" ht="15.75">
      <c r="A45" s="93" t="s">
        <v>130</v>
      </c>
      <c r="B45" s="109" t="s">
        <v>131</v>
      </c>
      <c r="C45" s="31">
        <v>0</v>
      </c>
      <c r="D45" s="31"/>
      <c r="E45" s="152">
        <f>SUM(C45:D45)</f>
        <v>0</v>
      </c>
      <c r="G45" s="178"/>
      <c r="H45" s="178"/>
      <c r="I45" s="178"/>
      <c r="J45" s="179"/>
    </row>
    <row r="46" spans="1:10" ht="15.75">
      <c r="A46" s="93" t="s">
        <v>432</v>
      </c>
      <c r="B46" s="109" t="s">
        <v>132</v>
      </c>
      <c r="C46" s="31">
        <v>0</v>
      </c>
      <c r="D46" s="31"/>
      <c r="E46" s="152">
        <f>SUM(C46:D46)</f>
        <v>0</v>
      </c>
      <c r="G46" s="178"/>
      <c r="H46" s="178"/>
      <c r="I46" s="178"/>
      <c r="J46" s="179"/>
    </row>
    <row r="47" spans="1:10" ht="15.75">
      <c r="A47" s="93" t="s">
        <v>433</v>
      </c>
      <c r="B47" s="109" t="s">
        <v>133</v>
      </c>
      <c r="C47" s="31">
        <v>0</v>
      </c>
      <c r="D47" s="31"/>
      <c r="E47" s="152">
        <f>SUM(C47:D47)</f>
        <v>0</v>
      </c>
      <c r="G47" s="178"/>
      <c r="H47" s="178"/>
      <c r="I47" s="178"/>
      <c r="J47" s="179"/>
    </row>
    <row r="48" spans="1:10" ht="15.75">
      <c r="A48" s="93" t="s">
        <v>134</v>
      </c>
      <c r="B48" s="109" t="s">
        <v>135</v>
      </c>
      <c r="C48" s="31">
        <v>1000</v>
      </c>
      <c r="D48" s="31"/>
      <c r="E48" s="152">
        <v>1000</v>
      </c>
      <c r="G48" s="178"/>
      <c r="H48" s="178"/>
      <c r="I48" s="178"/>
      <c r="J48" s="179"/>
    </row>
    <row r="49" spans="1:10" ht="15.75">
      <c r="A49" s="94" t="s">
        <v>370</v>
      </c>
      <c r="B49" s="111" t="s">
        <v>136</v>
      </c>
      <c r="C49" s="38">
        <v>5500</v>
      </c>
      <c r="D49" s="38"/>
      <c r="E49" s="153">
        <v>5500</v>
      </c>
      <c r="G49" s="180"/>
      <c r="H49" s="180"/>
      <c r="I49" s="180"/>
      <c r="J49" s="181"/>
    </row>
    <row r="50" spans="1:10" ht="15.75">
      <c r="A50" s="94" t="s">
        <v>371</v>
      </c>
      <c r="B50" s="111" t="s">
        <v>137</v>
      </c>
      <c r="C50" s="38">
        <v>23911</v>
      </c>
      <c r="D50" s="38"/>
      <c r="E50" s="153">
        <v>23911</v>
      </c>
      <c r="G50" s="180"/>
      <c r="H50" s="180"/>
      <c r="I50" s="180"/>
      <c r="J50" s="181"/>
    </row>
    <row r="51" spans="1:10" ht="15.75">
      <c r="A51" s="64" t="s">
        <v>138</v>
      </c>
      <c r="B51" s="109" t="s">
        <v>139</v>
      </c>
      <c r="C51" s="31">
        <v>0</v>
      </c>
      <c r="D51" s="31"/>
      <c r="E51" s="152">
        <f aca="true" t="shared" si="2" ref="E51:E67">SUM(C51:D51)</f>
        <v>0</v>
      </c>
      <c r="G51" s="178"/>
      <c r="H51" s="178"/>
      <c r="I51" s="178"/>
      <c r="J51" s="179"/>
    </row>
    <row r="52" spans="1:10" ht="15.75">
      <c r="A52" s="64" t="s">
        <v>372</v>
      </c>
      <c r="B52" s="109" t="s">
        <v>140</v>
      </c>
      <c r="C52" s="31">
        <v>0</v>
      </c>
      <c r="D52" s="31"/>
      <c r="E52" s="152">
        <f t="shared" si="2"/>
        <v>0</v>
      </c>
      <c r="G52" s="178"/>
      <c r="H52" s="178"/>
      <c r="I52" s="178"/>
      <c r="J52" s="179"/>
    </row>
    <row r="53" spans="1:10" ht="15.75">
      <c r="A53" s="112" t="s">
        <v>434</v>
      </c>
      <c r="B53" s="109" t="s">
        <v>141</v>
      </c>
      <c r="C53" s="31">
        <v>0</v>
      </c>
      <c r="D53" s="31"/>
      <c r="E53" s="152">
        <f t="shared" si="2"/>
        <v>0</v>
      </c>
      <c r="G53" s="178"/>
      <c r="H53" s="178"/>
      <c r="I53" s="178"/>
      <c r="J53" s="179"/>
    </row>
    <row r="54" spans="1:10" ht="15.75">
      <c r="A54" s="112" t="s">
        <v>435</v>
      </c>
      <c r="B54" s="109" t="s">
        <v>142</v>
      </c>
      <c r="C54" s="31">
        <v>0</v>
      </c>
      <c r="D54" s="31"/>
      <c r="E54" s="152">
        <f t="shared" si="2"/>
        <v>0</v>
      </c>
      <c r="G54" s="178"/>
      <c r="H54" s="178"/>
      <c r="I54" s="178"/>
      <c r="J54" s="179"/>
    </row>
    <row r="55" spans="1:10" ht="15.75">
      <c r="A55" s="112" t="s">
        <v>436</v>
      </c>
      <c r="B55" s="109" t="s">
        <v>143</v>
      </c>
      <c r="C55" s="31">
        <v>0</v>
      </c>
      <c r="D55" s="31"/>
      <c r="E55" s="152">
        <f t="shared" si="2"/>
        <v>0</v>
      </c>
      <c r="G55" s="178"/>
      <c r="H55" s="178"/>
      <c r="I55" s="178"/>
      <c r="J55" s="179"/>
    </row>
    <row r="56" spans="1:10" ht="15.75">
      <c r="A56" s="64" t="s">
        <v>437</v>
      </c>
      <c r="B56" s="109" t="s">
        <v>144</v>
      </c>
      <c r="C56" s="31">
        <v>0</v>
      </c>
      <c r="D56" s="31"/>
      <c r="E56" s="152">
        <f t="shared" si="2"/>
        <v>0</v>
      </c>
      <c r="G56" s="178"/>
      <c r="H56" s="178"/>
      <c r="I56" s="178"/>
      <c r="J56" s="179"/>
    </row>
    <row r="57" spans="1:10" ht="15.75">
      <c r="A57" s="64" t="s">
        <v>438</v>
      </c>
      <c r="B57" s="109" t="s">
        <v>145</v>
      </c>
      <c r="C57" s="31">
        <v>0</v>
      </c>
      <c r="D57" s="31"/>
      <c r="E57" s="152">
        <f t="shared" si="2"/>
        <v>0</v>
      </c>
      <c r="G57" s="178"/>
      <c r="H57" s="178"/>
      <c r="I57" s="178"/>
      <c r="J57" s="179"/>
    </row>
    <row r="58" spans="1:10" ht="15.75">
      <c r="A58" s="64" t="s">
        <v>439</v>
      </c>
      <c r="B58" s="109" t="s">
        <v>146</v>
      </c>
      <c r="C58" s="31">
        <v>0</v>
      </c>
      <c r="D58" s="31"/>
      <c r="E58" s="152">
        <f t="shared" si="2"/>
        <v>0</v>
      </c>
      <c r="G58" s="178"/>
      <c r="H58" s="178"/>
      <c r="I58" s="178"/>
      <c r="J58" s="179"/>
    </row>
    <row r="59" spans="1:10" ht="15.75">
      <c r="A59" s="68" t="s">
        <v>401</v>
      </c>
      <c r="B59" s="111" t="s">
        <v>147</v>
      </c>
      <c r="C59" s="38">
        <v>0</v>
      </c>
      <c r="D59" s="38"/>
      <c r="E59" s="153">
        <f t="shared" si="2"/>
        <v>0</v>
      </c>
      <c r="G59" s="180"/>
      <c r="H59" s="180"/>
      <c r="I59" s="180"/>
      <c r="J59" s="181"/>
    </row>
    <row r="60" spans="1:10" ht="15.75">
      <c r="A60" s="78" t="s">
        <v>440</v>
      </c>
      <c r="B60" s="109" t="s">
        <v>148</v>
      </c>
      <c r="C60" s="31">
        <v>0</v>
      </c>
      <c r="D60" s="31"/>
      <c r="E60" s="152">
        <f t="shared" si="2"/>
        <v>0</v>
      </c>
      <c r="G60" s="178"/>
      <c r="H60" s="178"/>
      <c r="I60" s="178"/>
      <c r="J60" s="179"/>
    </row>
    <row r="61" spans="1:10" ht="15.75">
      <c r="A61" s="78" t="s">
        <v>149</v>
      </c>
      <c r="B61" s="109" t="s">
        <v>150</v>
      </c>
      <c r="C61" s="31">
        <v>0</v>
      </c>
      <c r="D61" s="31"/>
      <c r="E61" s="152">
        <f t="shared" si="2"/>
        <v>0</v>
      </c>
      <c r="G61" s="178"/>
      <c r="H61" s="178"/>
      <c r="I61" s="178"/>
      <c r="J61" s="179"/>
    </row>
    <row r="62" spans="1:10" ht="15.75">
      <c r="A62" s="78" t="s">
        <v>404</v>
      </c>
      <c r="B62" s="109" t="s">
        <v>155</v>
      </c>
      <c r="C62" s="31">
        <v>2000</v>
      </c>
      <c r="D62" s="31"/>
      <c r="E62" s="152">
        <f t="shared" si="2"/>
        <v>2000</v>
      </c>
      <c r="G62" s="178"/>
      <c r="H62" s="178"/>
      <c r="I62" s="178"/>
      <c r="J62" s="179"/>
    </row>
    <row r="63" spans="1:10" ht="15.75">
      <c r="A63" s="78" t="s">
        <v>158</v>
      </c>
      <c r="B63" s="109" t="s">
        <v>159</v>
      </c>
      <c r="C63" s="31">
        <v>0</v>
      </c>
      <c r="D63" s="31"/>
      <c r="E63" s="152">
        <f t="shared" si="2"/>
        <v>0</v>
      </c>
      <c r="G63" s="178"/>
      <c r="H63" s="178"/>
      <c r="I63" s="178"/>
      <c r="J63" s="179"/>
    </row>
    <row r="64" spans="1:10" ht="15.75">
      <c r="A64" s="55" t="s">
        <v>160</v>
      </c>
      <c r="B64" s="109" t="s">
        <v>161</v>
      </c>
      <c r="C64" s="31">
        <v>0</v>
      </c>
      <c r="D64" s="31"/>
      <c r="E64" s="152">
        <f t="shared" si="2"/>
        <v>0</v>
      </c>
      <c r="G64" s="178"/>
      <c r="H64" s="178"/>
      <c r="I64" s="178"/>
      <c r="J64" s="179"/>
    </row>
    <row r="65" spans="1:10" ht="15.75">
      <c r="A65" s="78" t="s">
        <v>444</v>
      </c>
      <c r="B65" s="109" t="s">
        <v>162</v>
      </c>
      <c r="C65" s="31">
        <v>0</v>
      </c>
      <c r="D65" s="31"/>
      <c r="E65" s="152">
        <f t="shared" si="2"/>
        <v>0</v>
      </c>
      <c r="G65" s="178"/>
      <c r="H65" s="178"/>
      <c r="I65" s="178"/>
      <c r="J65" s="179"/>
    </row>
    <row r="66" spans="1:10" ht="15.75">
      <c r="A66" s="55" t="s">
        <v>628</v>
      </c>
      <c r="B66" s="109" t="s">
        <v>163</v>
      </c>
      <c r="C66" s="31">
        <v>0</v>
      </c>
      <c r="D66" s="31"/>
      <c r="E66" s="152">
        <f t="shared" si="2"/>
        <v>0</v>
      </c>
      <c r="G66" s="178"/>
      <c r="H66" s="178"/>
      <c r="I66" s="178"/>
      <c r="J66" s="179"/>
    </row>
    <row r="67" spans="1:10" ht="15.75">
      <c r="A67" s="55" t="s">
        <v>629</v>
      </c>
      <c r="B67" s="109" t="s">
        <v>163</v>
      </c>
      <c r="C67" s="31">
        <v>0</v>
      </c>
      <c r="D67" s="31"/>
      <c r="E67" s="152">
        <f t="shared" si="2"/>
        <v>0</v>
      </c>
      <c r="G67" s="178"/>
      <c r="H67" s="178"/>
      <c r="I67" s="178"/>
      <c r="J67" s="179"/>
    </row>
    <row r="68" spans="1:10" ht="15.75">
      <c r="A68" s="68" t="s">
        <v>407</v>
      </c>
      <c r="B68" s="111" t="s">
        <v>164</v>
      </c>
      <c r="C68" s="38">
        <v>2000</v>
      </c>
      <c r="D68" s="38">
        <f>SUM(D60:D67)</f>
        <v>0</v>
      </c>
      <c r="E68" s="38">
        <f>SUM(E60:E67)</f>
        <v>2000</v>
      </c>
      <c r="G68" s="178"/>
      <c r="H68" s="178"/>
      <c r="I68" s="178"/>
      <c r="J68" s="179"/>
    </row>
    <row r="69" spans="1:10" ht="15.75">
      <c r="A69" s="113" t="s">
        <v>575</v>
      </c>
      <c r="B69" s="111"/>
      <c r="C69" s="31">
        <v>0</v>
      </c>
      <c r="D69" s="31"/>
      <c r="E69" s="152">
        <f aca="true" t="shared" si="3" ref="E69:E84">SUM(C69:D69)</f>
        <v>0</v>
      </c>
      <c r="G69" s="178"/>
      <c r="H69" s="178"/>
      <c r="I69" s="178"/>
      <c r="J69" s="179"/>
    </row>
    <row r="70" spans="1:10" ht="15.75">
      <c r="A70" s="91" t="s">
        <v>165</v>
      </c>
      <c r="B70" s="109" t="s">
        <v>166</v>
      </c>
      <c r="C70" s="31">
        <v>0</v>
      </c>
      <c r="D70" s="31"/>
      <c r="E70" s="152">
        <f t="shared" si="3"/>
        <v>0</v>
      </c>
      <c r="G70" s="178"/>
      <c r="H70" s="178"/>
      <c r="I70" s="178"/>
      <c r="J70" s="179"/>
    </row>
    <row r="71" spans="1:10" ht="15.75">
      <c r="A71" s="91" t="s">
        <v>445</v>
      </c>
      <c r="B71" s="109" t="s">
        <v>167</v>
      </c>
      <c r="C71" s="31">
        <v>0</v>
      </c>
      <c r="D71" s="31"/>
      <c r="E71" s="152">
        <f t="shared" si="3"/>
        <v>0</v>
      </c>
      <c r="G71" s="178"/>
      <c r="H71" s="178"/>
      <c r="I71" s="178"/>
      <c r="J71" s="179"/>
    </row>
    <row r="72" spans="1:10" ht="15.75">
      <c r="A72" s="91" t="s">
        <v>168</v>
      </c>
      <c r="B72" s="109" t="s">
        <v>169</v>
      </c>
      <c r="C72" s="31">
        <v>0</v>
      </c>
      <c r="D72" s="31"/>
      <c r="E72" s="152">
        <f t="shared" si="3"/>
        <v>0</v>
      </c>
      <c r="G72" s="178"/>
      <c r="H72" s="178"/>
      <c r="I72" s="178"/>
      <c r="J72" s="179"/>
    </row>
    <row r="73" spans="1:10" ht="15.75">
      <c r="A73" s="91" t="s">
        <v>170</v>
      </c>
      <c r="B73" s="109" t="s">
        <v>171</v>
      </c>
      <c r="C73" s="31">
        <v>0</v>
      </c>
      <c r="D73" s="31"/>
      <c r="E73" s="152">
        <f t="shared" si="3"/>
        <v>0</v>
      </c>
      <c r="G73" s="180"/>
      <c r="H73" s="180"/>
      <c r="I73" s="180"/>
      <c r="J73" s="181"/>
    </row>
    <row r="74" spans="1:10" ht="15.75">
      <c r="A74" s="91" t="s">
        <v>172</v>
      </c>
      <c r="B74" s="109" t="s">
        <v>173</v>
      </c>
      <c r="C74" s="31">
        <v>0</v>
      </c>
      <c r="D74" s="31"/>
      <c r="E74" s="152">
        <f t="shared" si="3"/>
        <v>0</v>
      </c>
      <c r="G74" s="178"/>
      <c r="H74" s="178"/>
      <c r="I74" s="178"/>
      <c r="J74" s="179"/>
    </row>
    <row r="75" spans="1:10" ht="15.75">
      <c r="A75" s="91" t="s">
        <v>174</v>
      </c>
      <c r="B75" s="109" t="s">
        <v>175</v>
      </c>
      <c r="C75" s="31">
        <v>0</v>
      </c>
      <c r="D75" s="31"/>
      <c r="E75" s="152">
        <f t="shared" si="3"/>
        <v>0</v>
      </c>
      <c r="G75" s="178"/>
      <c r="H75" s="178"/>
      <c r="I75" s="178"/>
      <c r="J75" s="179"/>
    </row>
    <row r="76" spans="1:10" ht="15.75">
      <c r="A76" s="91" t="s">
        <v>176</v>
      </c>
      <c r="B76" s="109" t="s">
        <v>177</v>
      </c>
      <c r="C76" s="31">
        <v>0</v>
      </c>
      <c r="D76" s="31"/>
      <c r="E76" s="152">
        <f t="shared" si="3"/>
        <v>0</v>
      </c>
      <c r="G76" s="178"/>
      <c r="H76" s="178"/>
      <c r="I76" s="178"/>
      <c r="J76" s="179"/>
    </row>
    <row r="77" spans="1:10" ht="15.75">
      <c r="A77" s="95" t="s">
        <v>409</v>
      </c>
      <c r="B77" s="111" t="s">
        <v>178</v>
      </c>
      <c r="C77" s="38">
        <v>0</v>
      </c>
      <c r="D77" s="38"/>
      <c r="E77" s="153">
        <f t="shared" si="3"/>
        <v>0</v>
      </c>
      <c r="G77" s="178"/>
      <c r="H77" s="178"/>
      <c r="I77" s="178"/>
      <c r="J77" s="179"/>
    </row>
    <row r="78" spans="1:10" ht="15.75">
      <c r="A78" s="64" t="s">
        <v>179</v>
      </c>
      <c r="B78" s="109" t="s">
        <v>180</v>
      </c>
      <c r="C78" s="31">
        <v>0</v>
      </c>
      <c r="D78" s="31"/>
      <c r="E78" s="152">
        <f t="shared" si="3"/>
        <v>0</v>
      </c>
      <c r="G78" s="178"/>
      <c r="H78" s="178"/>
      <c r="I78" s="178"/>
      <c r="J78" s="179"/>
    </row>
    <row r="79" spans="1:10" ht="15.75">
      <c r="A79" s="64" t="s">
        <v>181</v>
      </c>
      <c r="B79" s="109" t="s">
        <v>182</v>
      </c>
      <c r="C79" s="31">
        <v>0</v>
      </c>
      <c r="D79" s="31"/>
      <c r="E79" s="152">
        <f t="shared" si="3"/>
        <v>0</v>
      </c>
      <c r="G79" s="178"/>
      <c r="H79" s="178"/>
      <c r="I79" s="178"/>
      <c r="J79" s="179"/>
    </row>
    <row r="80" spans="1:10" ht="15.75">
      <c r="A80" s="64" t="s">
        <v>183</v>
      </c>
      <c r="B80" s="109" t="s">
        <v>184</v>
      </c>
      <c r="C80" s="31">
        <v>0</v>
      </c>
      <c r="D80" s="31"/>
      <c r="E80" s="152">
        <f t="shared" si="3"/>
        <v>0</v>
      </c>
      <c r="G80" s="178"/>
      <c r="H80" s="178"/>
      <c r="I80" s="178"/>
      <c r="J80" s="179"/>
    </row>
    <row r="81" spans="1:10" ht="15.75">
      <c r="A81" s="64" t="s">
        <v>185</v>
      </c>
      <c r="B81" s="109" t="s">
        <v>186</v>
      </c>
      <c r="C81" s="31">
        <v>0</v>
      </c>
      <c r="D81" s="31"/>
      <c r="E81" s="152">
        <f t="shared" si="3"/>
        <v>0</v>
      </c>
      <c r="G81" s="178"/>
      <c r="H81" s="178"/>
      <c r="I81" s="178"/>
      <c r="J81" s="179"/>
    </row>
    <row r="82" spans="1:10" ht="15.75">
      <c r="A82" s="68" t="s">
        <v>410</v>
      </c>
      <c r="B82" s="111" t="s">
        <v>187</v>
      </c>
      <c r="C82" s="38">
        <v>0</v>
      </c>
      <c r="D82" s="38"/>
      <c r="E82" s="153">
        <f t="shared" si="3"/>
        <v>0</v>
      </c>
      <c r="G82" s="180"/>
      <c r="H82" s="180"/>
      <c r="I82" s="180"/>
      <c r="J82" s="181"/>
    </row>
    <row r="83" spans="1:10" ht="15.75">
      <c r="A83" s="68" t="s">
        <v>411</v>
      </c>
      <c r="B83" s="111" t="s">
        <v>198</v>
      </c>
      <c r="C83" s="38">
        <v>0</v>
      </c>
      <c r="D83" s="38"/>
      <c r="E83" s="153">
        <f t="shared" si="3"/>
        <v>0</v>
      </c>
      <c r="G83" s="178"/>
      <c r="H83" s="178"/>
      <c r="I83" s="178"/>
      <c r="J83" s="179"/>
    </row>
    <row r="84" spans="1:10" ht="15.75">
      <c r="A84" s="113" t="s">
        <v>574</v>
      </c>
      <c r="B84" s="111"/>
      <c r="C84" s="31">
        <v>0</v>
      </c>
      <c r="D84" s="31"/>
      <c r="E84" s="152">
        <f t="shared" si="3"/>
        <v>0</v>
      </c>
      <c r="G84" s="178"/>
      <c r="H84" s="178"/>
      <c r="I84" s="178"/>
      <c r="J84" s="179"/>
    </row>
    <row r="85" spans="1:10" ht="15.75">
      <c r="A85" s="115" t="s">
        <v>459</v>
      </c>
      <c r="B85" s="116" t="s">
        <v>199</v>
      </c>
      <c r="C85" s="38">
        <v>98000</v>
      </c>
      <c r="D85" s="38"/>
      <c r="E85" s="153">
        <f>E24+E25+E50+E59+E68+E77+E82+E83</f>
        <v>98000</v>
      </c>
      <c r="G85" s="178"/>
      <c r="H85" s="178"/>
      <c r="I85" s="178"/>
      <c r="J85" s="179"/>
    </row>
    <row r="86" spans="1:24" ht="15.75" hidden="1">
      <c r="A86" s="82" t="s">
        <v>420</v>
      </c>
      <c r="B86" s="94" t="s">
        <v>228</v>
      </c>
      <c r="C86" s="182">
        <v>0</v>
      </c>
      <c r="D86" s="82"/>
      <c r="E86" s="153">
        <f aca="true" t="shared" si="4" ref="E86:E93">SUM(C86:D86)</f>
        <v>0</v>
      </c>
      <c r="F86" s="74"/>
      <c r="G86" s="178"/>
      <c r="H86" s="178"/>
      <c r="I86" s="178"/>
      <c r="J86" s="179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183"/>
      <c r="X86" s="183"/>
    </row>
    <row r="87" spans="1:24" ht="15.75" hidden="1">
      <c r="A87" s="80" t="s">
        <v>229</v>
      </c>
      <c r="B87" s="93" t="s">
        <v>230</v>
      </c>
      <c r="C87" s="184">
        <v>0</v>
      </c>
      <c r="D87" s="80"/>
      <c r="E87" s="152">
        <f t="shared" si="4"/>
        <v>0</v>
      </c>
      <c r="F87" s="72"/>
      <c r="G87" s="180"/>
      <c r="H87" s="180"/>
      <c r="I87" s="180"/>
      <c r="J87" s="181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183"/>
      <c r="X87" s="183"/>
    </row>
    <row r="88" spans="1:24" ht="15.75" hidden="1">
      <c r="A88" s="64" t="s">
        <v>231</v>
      </c>
      <c r="B88" s="93" t="s">
        <v>232</v>
      </c>
      <c r="C88" s="185">
        <v>0</v>
      </c>
      <c r="D88" s="64"/>
      <c r="E88" s="152">
        <f t="shared" si="4"/>
        <v>0</v>
      </c>
      <c r="F88" s="66"/>
      <c r="G88" s="178"/>
      <c r="H88" s="178"/>
      <c r="I88" s="178"/>
      <c r="J88" s="179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183"/>
      <c r="X88" s="183"/>
    </row>
    <row r="89" spans="1:24" ht="15.75" hidden="1">
      <c r="A89" s="80" t="s">
        <v>456</v>
      </c>
      <c r="B89" s="93" t="s">
        <v>233</v>
      </c>
      <c r="C89" s="184">
        <v>0</v>
      </c>
      <c r="D89" s="80"/>
      <c r="E89" s="152">
        <f t="shared" si="4"/>
        <v>0</v>
      </c>
      <c r="F89" s="72"/>
      <c r="G89" s="178"/>
      <c r="H89" s="178"/>
      <c r="I89" s="178"/>
      <c r="J89" s="179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183"/>
      <c r="X89" s="183"/>
    </row>
    <row r="90" spans="1:24" ht="15.75" hidden="1">
      <c r="A90" s="80" t="s">
        <v>425</v>
      </c>
      <c r="B90" s="93" t="s">
        <v>234</v>
      </c>
      <c r="C90" s="184">
        <v>0</v>
      </c>
      <c r="D90" s="80"/>
      <c r="E90" s="152">
        <f t="shared" si="4"/>
        <v>0</v>
      </c>
      <c r="F90" s="72"/>
      <c r="G90" s="178"/>
      <c r="H90" s="178"/>
      <c r="I90" s="178"/>
      <c r="J90" s="179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183"/>
      <c r="X90" s="183"/>
    </row>
    <row r="91" spans="1:24" ht="15.75" hidden="1">
      <c r="A91" s="82" t="s">
        <v>426</v>
      </c>
      <c r="B91" s="94" t="s">
        <v>238</v>
      </c>
      <c r="C91" s="182">
        <v>0</v>
      </c>
      <c r="D91" s="82"/>
      <c r="E91" s="153">
        <f t="shared" si="4"/>
        <v>0</v>
      </c>
      <c r="F91" s="74"/>
      <c r="G91" s="178"/>
      <c r="H91" s="178"/>
      <c r="I91" s="178"/>
      <c r="J91" s="179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183"/>
      <c r="X91" s="183"/>
    </row>
    <row r="92" spans="1:24" ht="15.75" hidden="1">
      <c r="A92" s="64" t="s">
        <v>239</v>
      </c>
      <c r="B92" s="93" t="s">
        <v>240</v>
      </c>
      <c r="C92" s="185">
        <v>0</v>
      </c>
      <c r="D92" s="64"/>
      <c r="E92" s="152">
        <f t="shared" si="4"/>
        <v>0</v>
      </c>
      <c r="F92" s="66"/>
      <c r="G92" s="178"/>
      <c r="H92" s="178"/>
      <c r="I92" s="178"/>
      <c r="J92" s="179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183"/>
      <c r="X92" s="183"/>
    </row>
    <row r="93" spans="1:24" ht="15.75" hidden="1">
      <c r="A93" s="117" t="s">
        <v>460</v>
      </c>
      <c r="B93" s="118" t="s">
        <v>241</v>
      </c>
      <c r="C93" s="182" t="e">
        <v>#REF!</v>
      </c>
      <c r="D93" s="82"/>
      <c r="E93" s="153" t="e">
        <f t="shared" si="4"/>
        <v>#REF!</v>
      </c>
      <c r="F93" s="74"/>
      <c r="G93" s="178"/>
      <c r="H93" s="178"/>
      <c r="I93" s="178"/>
      <c r="J93" s="179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183"/>
      <c r="X93" s="183"/>
    </row>
    <row r="94" spans="1:24" ht="15.75">
      <c r="A94" s="119" t="s">
        <v>497</v>
      </c>
      <c r="B94" s="34"/>
      <c r="C94" s="38">
        <v>98000</v>
      </c>
      <c r="D94" s="38"/>
      <c r="E94" s="153">
        <f>E24+E25+E50+E68</f>
        <v>98000</v>
      </c>
      <c r="F94" s="183"/>
      <c r="G94" s="178"/>
      <c r="H94" s="178"/>
      <c r="I94" s="178"/>
      <c r="J94" s="179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</row>
    <row r="95" spans="2:24" ht="15.75">
      <c r="B95" s="183"/>
      <c r="C95" s="183"/>
      <c r="D95" s="183"/>
      <c r="E95" s="183"/>
      <c r="F95" s="183"/>
      <c r="G95" s="178"/>
      <c r="H95" s="178"/>
      <c r="I95" s="178"/>
      <c r="J95" s="179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</row>
    <row r="96" spans="2:24" ht="15.75">
      <c r="B96" s="183"/>
      <c r="C96" s="183"/>
      <c r="D96" s="183"/>
      <c r="E96" s="183"/>
      <c r="F96" s="183"/>
      <c r="G96" s="180"/>
      <c r="H96" s="180"/>
      <c r="I96" s="180"/>
      <c r="J96" s="181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</row>
    <row r="97" spans="2:24" ht="15.75">
      <c r="B97" s="183"/>
      <c r="C97" s="183"/>
      <c r="D97" s="183"/>
      <c r="E97" s="183"/>
      <c r="F97" s="183"/>
      <c r="G97" s="178"/>
      <c r="H97" s="178"/>
      <c r="I97" s="178"/>
      <c r="J97" s="179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</row>
    <row r="98" spans="2:24" ht="15.75">
      <c r="B98" s="183"/>
      <c r="C98" s="183"/>
      <c r="D98" s="183"/>
      <c r="E98" s="183"/>
      <c r="F98" s="183"/>
      <c r="G98" s="180"/>
      <c r="H98" s="180"/>
      <c r="I98" s="180"/>
      <c r="J98" s="181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</row>
    <row r="99" spans="2:24" ht="15.75">
      <c r="B99" s="183"/>
      <c r="C99" s="183"/>
      <c r="D99" s="183"/>
      <c r="E99" s="183"/>
      <c r="F99" s="183"/>
      <c r="G99" s="186"/>
      <c r="H99" s="186"/>
      <c r="I99" s="186"/>
      <c r="J99" s="179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</row>
    <row r="100" spans="2:24" ht="15.75">
      <c r="B100" s="183"/>
      <c r="C100" s="183"/>
      <c r="D100" s="183"/>
      <c r="E100" s="183"/>
      <c r="F100" s="183"/>
      <c r="G100" s="186"/>
      <c r="H100" s="186"/>
      <c r="I100" s="186"/>
      <c r="J100" s="179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</row>
    <row r="101" spans="2:24" ht="15.75">
      <c r="B101" s="183"/>
      <c r="C101" s="183"/>
      <c r="D101" s="183"/>
      <c r="E101" s="183"/>
      <c r="F101" s="183"/>
      <c r="G101" s="187"/>
      <c r="H101" s="188"/>
      <c r="I101" s="188"/>
      <c r="J101" s="179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</row>
    <row r="102" spans="2:24" ht="15.75">
      <c r="B102" s="183"/>
      <c r="C102" s="183"/>
      <c r="D102" s="183"/>
      <c r="E102" s="183"/>
      <c r="F102" s="183"/>
      <c r="G102" s="183"/>
      <c r="H102" s="183"/>
      <c r="I102" s="183"/>
      <c r="J102" s="181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</row>
    <row r="103" spans="2:24" ht="15.75">
      <c r="B103" s="183"/>
      <c r="C103" s="183"/>
      <c r="D103" s="183"/>
      <c r="E103" s="183"/>
      <c r="F103" s="183"/>
      <c r="G103" s="189"/>
      <c r="H103" s="190"/>
      <c r="I103" s="190"/>
      <c r="J103" s="179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</row>
    <row r="104" spans="2:24" ht="15.75">
      <c r="B104" s="183"/>
      <c r="C104" s="183"/>
      <c r="D104" s="183"/>
      <c r="E104" s="183"/>
      <c r="F104" s="183"/>
      <c r="G104" s="189"/>
      <c r="H104" s="190"/>
      <c r="I104" s="190"/>
      <c r="J104" s="179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</row>
    <row r="105" spans="2:24" ht="15.75">
      <c r="B105" s="183"/>
      <c r="C105" s="183"/>
      <c r="D105" s="183"/>
      <c r="E105" s="183"/>
      <c r="F105" s="183"/>
      <c r="G105" s="191"/>
      <c r="H105" s="186"/>
      <c r="I105" s="186"/>
      <c r="J105" s="179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</row>
    <row r="106" spans="2:24" ht="15.75">
      <c r="B106" s="183"/>
      <c r="C106" s="183"/>
      <c r="D106" s="183"/>
      <c r="E106" s="183"/>
      <c r="F106" s="183"/>
      <c r="G106" s="191"/>
      <c r="H106" s="186"/>
      <c r="I106" s="186"/>
      <c r="J106" s="179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</row>
    <row r="107" spans="2:24" ht="15.75">
      <c r="B107" s="183"/>
      <c r="C107" s="183"/>
      <c r="D107" s="183"/>
      <c r="E107" s="183"/>
      <c r="F107" s="183"/>
      <c r="G107" s="192"/>
      <c r="H107" s="193"/>
      <c r="I107" s="193"/>
      <c r="J107" s="181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</row>
    <row r="108" spans="2:24" ht="15.75">
      <c r="B108" s="183"/>
      <c r="C108" s="183"/>
      <c r="D108" s="183"/>
      <c r="E108" s="183"/>
      <c r="F108" s="183"/>
      <c r="G108" s="189"/>
      <c r="H108" s="190"/>
      <c r="I108" s="190"/>
      <c r="J108" s="179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</row>
    <row r="109" spans="2:24" ht="15.75">
      <c r="B109" s="183"/>
      <c r="C109" s="183"/>
      <c r="D109" s="183"/>
      <c r="E109" s="183"/>
      <c r="F109" s="183"/>
      <c r="G109" s="189"/>
      <c r="H109" s="190"/>
      <c r="I109" s="190"/>
      <c r="J109" s="179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</row>
    <row r="110" spans="2:24" ht="15.75">
      <c r="B110" s="183"/>
      <c r="C110" s="183"/>
      <c r="D110" s="183"/>
      <c r="E110" s="183"/>
      <c r="F110" s="183"/>
      <c r="G110" s="192"/>
      <c r="H110" s="193"/>
      <c r="I110" s="193"/>
      <c r="J110" s="181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</row>
    <row r="111" spans="2:24" ht="15.75">
      <c r="B111" s="183"/>
      <c r="C111" s="183"/>
      <c r="D111" s="183"/>
      <c r="E111" s="183"/>
      <c r="F111" s="183"/>
      <c r="G111" s="189"/>
      <c r="H111" s="190"/>
      <c r="I111" s="190"/>
      <c r="J111" s="179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</row>
    <row r="112" spans="2:24" ht="15.75">
      <c r="B112" s="183"/>
      <c r="C112" s="183"/>
      <c r="D112" s="183"/>
      <c r="E112" s="183"/>
      <c r="F112" s="183"/>
      <c r="G112" s="189"/>
      <c r="H112" s="190"/>
      <c r="I112" s="190"/>
      <c r="J112" s="179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</row>
    <row r="113" spans="2:24" ht="15.75">
      <c r="B113" s="183"/>
      <c r="C113" s="183"/>
      <c r="D113" s="183"/>
      <c r="E113" s="183"/>
      <c r="F113" s="183"/>
      <c r="G113" s="189"/>
      <c r="H113" s="190"/>
      <c r="I113" s="190"/>
      <c r="J113" s="179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</row>
    <row r="114" spans="2:24" ht="15.75">
      <c r="B114" s="183"/>
      <c r="C114" s="183"/>
      <c r="D114" s="183"/>
      <c r="E114" s="183"/>
      <c r="F114" s="183"/>
      <c r="G114" s="192"/>
      <c r="H114" s="193"/>
      <c r="I114" s="193"/>
      <c r="J114" s="181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</row>
    <row r="115" spans="2:24" ht="15.75">
      <c r="B115" s="183"/>
      <c r="C115" s="183"/>
      <c r="D115" s="183"/>
      <c r="E115" s="183"/>
      <c r="F115" s="183"/>
      <c r="G115" s="189"/>
      <c r="H115" s="190"/>
      <c r="I115" s="190"/>
      <c r="J115" s="179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</row>
    <row r="116" spans="2:24" ht="15.75">
      <c r="B116" s="183"/>
      <c r="C116" s="183"/>
      <c r="D116" s="183"/>
      <c r="E116" s="183"/>
      <c r="F116" s="183"/>
      <c r="G116" s="191"/>
      <c r="H116" s="186"/>
      <c r="I116" s="186"/>
      <c r="J116" s="179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</row>
    <row r="117" spans="2:24" ht="15.75">
      <c r="B117" s="183"/>
      <c r="C117" s="183"/>
      <c r="D117" s="183"/>
      <c r="E117" s="183"/>
      <c r="F117" s="183"/>
      <c r="G117" s="189"/>
      <c r="H117" s="190"/>
      <c r="I117" s="190"/>
      <c r="J117" s="179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</row>
    <row r="118" spans="2:24" ht="15.75">
      <c r="B118" s="183"/>
      <c r="C118" s="183"/>
      <c r="D118" s="183"/>
      <c r="E118" s="183"/>
      <c r="F118" s="183"/>
      <c r="G118" s="189"/>
      <c r="H118" s="190"/>
      <c r="I118" s="190"/>
      <c r="J118" s="179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</row>
    <row r="119" spans="2:24" ht="15.75">
      <c r="B119" s="183"/>
      <c r="C119" s="183"/>
      <c r="D119" s="183"/>
      <c r="E119" s="183"/>
      <c r="F119" s="183"/>
      <c r="G119" s="192"/>
      <c r="H119" s="193"/>
      <c r="I119" s="193"/>
      <c r="J119" s="181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</row>
    <row r="120" spans="2:24" ht="15.75">
      <c r="B120" s="183"/>
      <c r="C120" s="183"/>
      <c r="D120" s="183"/>
      <c r="E120" s="183"/>
      <c r="F120" s="183"/>
      <c r="G120" s="191"/>
      <c r="H120" s="186"/>
      <c r="I120" s="186"/>
      <c r="J120" s="179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</row>
    <row r="121" spans="2:24" ht="15.75">
      <c r="B121" s="183"/>
      <c r="C121" s="183"/>
      <c r="D121" s="183"/>
      <c r="E121" s="183"/>
      <c r="F121" s="183"/>
      <c r="G121" s="192"/>
      <c r="H121" s="193"/>
      <c r="I121" s="193"/>
      <c r="J121" s="181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</row>
    <row r="122" spans="2:24" ht="15.75">
      <c r="B122" s="183"/>
      <c r="C122" s="183"/>
      <c r="D122" s="183"/>
      <c r="E122" s="183"/>
      <c r="F122" s="183"/>
      <c r="G122" s="180"/>
      <c r="H122" s="180"/>
      <c r="I122" s="180"/>
      <c r="J122" s="181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</row>
    <row r="123" spans="2:24" ht="15.75"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</row>
    <row r="124" spans="2:24" ht="15.75"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</row>
    <row r="125" spans="2:24" ht="15.75"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</row>
    <row r="126" spans="2:24" ht="15.75"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</row>
    <row r="127" spans="2:24" ht="15.75"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</row>
    <row r="128" spans="2:24" ht="15.75"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</row>
    <row r="129" spans="2:24" ht="15.75"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</row>
    <row r="130" spans="2:24" ht="15.75"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</row>
    <row r="131" spans="2:24" ht="15.75"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</row>
    <row r="132" spans="2:24" ht="15.75"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</row>
    <row r="133" spans="2:24" ht="15.75"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</row>
    <row r="134" spans="2:24" ht="15.75"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</row>
    <row r="135" spans="2:24" ht="15.75"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</row>
    <row r="136" spans="2:24" ht="15.75"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</row>
    <row r="137" spans="2:24" ht="15.75"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</row>
    <row r="138" spans="2:24" ht="15.75"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</row>
    <row r="139" spans="2:24" ht="15.75"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</row>
    <row r="140" spans="2:24" ht="15.75"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</row>
    <row r="141" spans="2:24" ht="15.75"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</row>
    <row r="142" spans="2:24" ht="15.75"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</row>
    <row r="143" spans="2:24" ht="15.75"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4" r:id="rId1"/>
  <headerFooter>
    <oddHeader>&amp;R&amp;"-,Félkövér"11.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79">
      <selection activeCell="A82" sqref="A82"/>
    </sheetView>
  </sheetViews>
  <sheetFormatPr defaultColWidth="9.140625" defaultRowHeight="15"/>
  <cols>
    <col min="1" max="1" width="101.140625" style="101" bestFit="1" customWidth="1"/>
    <col min="2" max="2" width="15.421875" style="101" customWidth="1"/>
    <col min="3" max="3" width="17.8515625" style="101" customWidth="1"/>
    <col min="4" max="4" width="20.8515625" style="101" customWidth="1"/>
    <col min="5" max="5" width="18.8515625" style="101" customWidth="1"/>
    <col min="6" max="16384" width="9.140625" style="101" customWidth="1"/>
  </cols>
  <sheetData>
    <row r="1" spans="1:5" ht="24" customHeight="1">
      <c r="A1" s="403" t="s">
        <v>724</v>
      </c>
      <c r="B1" s="404"/>
      <c r="C1" s="404"/>
      <c r="D1" s="404"/>
      <c r="E1" s="419"/>
    </row>
    <row r="2" spans="1:7" ht="24" customHeight="1">
      <c r="A2" s="405" t="s">
        <v>543</v>
      </c>
      <c r="B2" s="404"/>
      <c r="C2" s="404"/>
      <c r="D2" s="404"/>
      <c r="E2" s="419"/>
      <c r="G2" s="194"/>
    </row>
    <row r="3" ht="15.75">
      <c r="A3" s="174"/>
    </row>
    <row r="4" ht="15.75">
      <c r="A4" s="104" t="s">
        <v>687</v>
      </c>
    </row>
    <row r="5" spans="1:5" ht="31.5">
      <c r="A5" s="87" t="s">
        <v>62</v>
      </c>
      <c r="B5" s="88" t="s">
        <v>24</v>
      </c>
      <c r="C5" s="176" t="s">
        <v>576</v>
      </c>
      <c r="D5" s="176" t="s">
        <v>577</v>
      </c>
      <c r="E5" s="89" t="s">
        <v>8</v>
      </c>
    </row>
    <row r="6" spans="1:5" ht="15" customHeight="1">
      <c r="A6" s="90" t="s">
        <v>242</v>
      </c>
      <c r="B6" s="91" t="s">
        <v>243</v>
      </c>
      <c r="C6" s="152"/>
      <c r="D6" s="152"/>
      <c r="E6" s="152">
        <f>SUM(C6:D6)</f>
        <v>0</v>
      </c>
    </row>
    <row r="7" spans="1:5" ht="15" customHeight="1">
      <c r="A7" s="93" t="s">
        <v>244</v>
      </c>
      <c r="B7" s="91" t="s">
        <v>245</v>
      </c>
      <c r="C7" s="152"/>
      <c r="D7" s="152"/>
      <c r="E7" s="152">
        <f aca="true" t="shared" si="0" ref="E7:E70">SUM(C7:D7)</f>
        <v>0</v>
      </c>
    </row>
    <row r="8" spans="1:5" ht="15" customHeight="1">
      <c r="A8" s="93" t="s">
        <v>246</v>
      </c>
      <c r="B8" s="91" t="s">
        <v>247</v>
      </c>
      <c r="C8" s="152"/>
      <c r="D8" s="152"/>
      <c r="E8" s="152">
        <f t="shared" si="0"/>
        <v>0</v>
      </c>
    </row>
    <row r="9" spans="1:5" ht="15" customHeight="1">
      <c r="A9" s="93" t="s">
        <v>248</v>
      </c>
      <c r="B9" s="91" t="s">
        <v>249</v>
      </c>
      <c r="C9" s="152"/>
      <c r="D9" s="152"/>
      <c r="E9" s="152">
        <f t="shared" si="0"/>
        <v>0</v>
      </c>
    </row>
    <row r="10" spans="1:5" ht="15" customHeight="1">
      <c r="A10" s="93" t="s">
        <v>250</v>
      </c>
      <c r="B10" s="91" t="s">
        <v>251</v>
      </c>
      <c r="C10" s="152"/>
      <c r="D10" s="152"/>
      <c r="E10" s="152">
        <f t="shared" si="0"/>
        <v>0</v>
      </c>
    </row>
    <row r="11" spans="1:5" ht="15" customHeight="1">
      <c r="A11" s="93" t="s">
        <v>252</v>
      </c>
      <c r="B11" s="91" t="s">
        <v>253</v>
      </c>
      <c r="C11" s="152"/>
      <c r="D11" s="152"/>
      <c r="E11" s="152">
        <f t="shared" si="0"/>
        <v>0</v>
      </c>
    </row>
    <row r="12" spans="1:5" ht="15" customHeight="1">
      <c r="A12" s="94" t="s">
        <v>499</v>
      </c>
      <c r="B12" s="95" t="s">
        <v>254</v>
      </c>
      <c r="C12" s="152">
        <f>SUM(C6:C11)</f>
        <v>0</v>
      </c>
      <c r="D12" s="152">
        <f>SUM(D6:D11)</f>
        <v>0</v>
      </c>
      <c r="E12" s="152">
        <f>SUM(E6:E11)</f>
        <v>0</v>
      </c>
    </row>
    <row r="13" spans="1:5" ht="15" customHeight="1">
      <c r="A13" s="93" t="s">
        <v>255</v>
      </c>
      <c r="B13" s="91" t="s">
        <v>256</v>
      </c>
      <c r="C13" s="152"/>
      <c r="D13" s="152"/>
      <c r="E13" s="152">
        <f t="shared" si="0"/>
        <v>0</v>
      </c>
    </row>
    <row r="14" spans="1:5" ht="15" customHeight="1">
      <c r="A14" s="93" t="s">
        <v>257</v>
      </c>
      <c r="B14" s="91" t="s">
        <v>258</v>
      </c>
      <c r="C14" s="152"/>
      <c r="D14" s="152"/>
      <c r="E14" s="152">
        <f t="shared" si="0"/>
        <v>0</v>
      </c>
    </row>
    <row r="15" spans="1:5" ht="15" customHeight="1">
      <c r="A15" s="93" t="s">
        <v>461</v>
      </c>
      <c r="B15" s="91" t="s">
        <v>259</v>
      </c>
      <c r="C15" s="152"/>
      <c r="D15" s="152"/>
      <c r="E15" s="152">
        <f t="shared" si="0"/>
        <v>0</v>
      </c>
    </row>
    <row r="16" spans="1:5" ht="15" customHeight="1">
      <c r="A16" s="93" t="s">
        <v>462</v>
      </c>
      <c r="B16" s="91" t="s">
        <v>260</v>
      </c>
      <c r="C16" s="152"/>
      <c r="D16" s="152"/>
      <c r="E16" s="152">
        <f t="shared" si="0"/>
        <v>0</v>
      </c>
    </row>
    <row r="17" spans="1:5" ht="15" customHeight="1">
      <c r="A17" s="93" t="s">
        <v>463</v>
      </c>
      <c r="B17" s="91" t="s">
        <v>261</v>
      </c>
      <c r="C17" s="152"/>
      <c r="D17" s="152"/>
      <c r="E17" s="152">
        <f t="shared" si="0"/>
        <v>0</v>
      </c>
    </row>
    <row r="18" spans="1:5" ht="15" customHeight="1">
      <c r="A18" s="94" t="s">
        <v>500</v>
      </c>
      <c r="B18" s="95" t="s">
        <v>262</v>
      </c>
      <c r="C18" s="152"/>
      <c r="D18" s="152"/>
      <c r="E18" s="152">
        <f t="shared" si="0"/>
        <v>0</v>
      </c>
    </row>
    <row r="19" spans="1:5" ht="15" customHeight="1">
      <c r="A19" s="93" t="s">
        <v>467</v>
      </c>
      <c r="B19" s="91" t="s">
        <v>271</v>
      </c>
      <c r="C19" s="152"/>
      <c r="D19" s="152"/>
      <c r="E19" s="152">
        <f t="shared" si="0"/>
        <v>0</v>
      </c>
    </row>
    <row r="20" spans="1:5" ht="15" customHeight="1">
      <c r="A20" s="93" t="s">
        <v>468</v>
      </c>
      <c r="B20" s="91" t="s">
        <v>272</v>
      </c>
      <c r="C20" s="152"/>
      <c r="D20" s="152"/>
      <c r="E20" s="152">
        <f t="shared" si="0"/>
        <v>0</v>
      </c>
    </row>
    <row r="21" spans="1:5" ht="15" customHeight="1">
      <c r="A21" s="94" t="s">
        <v>502</v>
      </c>
      <c r="B21" s="95" t="s">
        <v>273</v>
      </c>
      <c r="C21" s="152"/>
      <c r="D21" s="152"/>
      <c r="E21" s="152">
        <f t="shared" si="0"/>
        <v>0</v>
      </c>
    </row>
    <row r="22" spans="1:5" ht="15" customHeight="1">
      <c r="A22" s="93" t="s">
        <v>469</v>
      </c>
      <c r="B22" s="91" t="s">
        <v>274</v>
      </c>
      <c r="C22" s="152"/>
      <c r="D22" s="152"/>
      <c r="E22" s="152">
        <f t="shared" si="0"/>
        <v>0</v>
      </c>
    </row>
    <row r="23" spans="1:5" ht="15" customHeight="1">
      <c r="A23" s="93" t="s">
        <v>470</v>
      </c>
      <c r="B23" s="91" t="s">
        <v>275</v>
      </c>
      <c r="C23" s="152"/>
      <c r="D23" s="152"/>
      <c r="E23" s="152">
        <f t="shared" si="0"/>
        <v>0</v>
      </c>
    </row>
    <row r="24" spans="1:5" ht="15" customHeight="1">
      <c r="A24" s="93" t="s">
        <v>471</v>
      </c>
      <c r="B24" s="91" t="s">
        <v>276</v>
      </c>
      <c r="C24" s="152"/>
      <c r="D24" s="152"/>
      <c r="E24" s="152">
        <f t="shared" si="0"/>
        <v>0</v>
      </c>
    </row>
    <row r="25" spans="1:5" ht="15" customHeight="1">
      <c r="A25" s="93" t="s">
        <v>472</v>
      </c>
      <c r="B25" s="91" t="s">
        <v>277</v>
      </c>
      <c r="C25" s="152"/>
      <c r="D25" s="152"/>
      <c r="E25" s="152">
        <f t="shared" si="0"/>
        <v>0</v>
      </c>
    </row>
    <row r="26" spans="1:5" ht="15" customHeight="1">
      <c r="A26" s="93" t="s">
        <v>473</v>
      </c>
      <c r="B26" s="91" t="s">
        <v>280</v>
      </c>
      <c r="C26" s="152"/>
      <c r="D26" s="152"/>
      <c r="E26" s="152">
        <f t="shared" si="0"/>
        <v>0</v>
      </c>
    </row>
    <row r="27" spans="1:5" ht="15" customHeight="1">
      <c r="A27" s="93" t="s">
        <v>281</v>
      </c>
      <c r="B27" s="91" t="s">
        <v>282</v>
      </c>
      <c r="C27" s="152"/>
      <c r="D27" s="152"/>
      <c r="E27" s="152">
        <f t="shared" si="0"/>
        <v>0</v>
      </c>
    </row>
    <row r="28" spans="1:5" ht="15" customHeight="1">
      <c r="A28" s="93" t="s">
        <v>474</v>
      </c>
      <c r="B28" s="91" t="s">
        <v>283</v>
      </c>
      <c r="C28" s="152"/>
      <c r="D28" s="152"/>
      <c r="E28" s="152">
        <f t="shared" si="0"/>
        <v>0</v>
      </c>
    </row>
    <row r="29" spans="1:5" ht="15" customHeight="1">
      <c r="A29" s="93" t="s">
        <v>475</v>
      </c>
      <c r="B29" s="91" t="s">
        <v>288</v>
      </c>
      <c r="C29" s="152"/>
      <c r="D29" s="152"/>
      <c r="E29" s="152">
        <f t="shared" si="0"/>
        <v>0</v>
      </c>
    </row>
    <row r="30" spans="1:5" ht="15" customHeight="1">
      <c r="A30" s="94" t="s">
        <v>503</v>
      </c>
      <c r="B30" s="95" t="s">
        <v>291</v>
      </c>
      <c r="C30" s="152"/>
      <c r="D30" s="152"/>
      <c r="E30" s="152">
        <f t="shared" si="0"/>
        <v>0</v>
      </c>
    </row>
    <row r="31" spans="1:5" ht="15" customHeight="1">
      <c r="A31" s="93" t="s">
        <v>476</v>
      </c>
      <c r="B31" s="91" t="s">
        <v>292</v>
      </c>
      <c r="C31" s="152"/>
      <c r="D31" s="152"/>
      <c r="E31" s="152">
        <f t="shared" si="0"/>
        <v>0</v>
      </c>
    </row>
    <row r="32" spans="1:5" ht="15" customHeight="1">
      <c r="A32" s="94" t="s">
        <v>504</v>
      </c>
      <c r="B32" s="95" t="s">
        <v>293</v>
      </c>
      <c r="C32" s="152"/>
      <c r="D32" s="152"/>
      <c r="E32" s="152">
        <f t="shared" si="0"/>
        <v>0</v>
      </c>
    </row>
    <row r="33" spans="1:5" ht="15" customHeight="1">
      <c r="A33" s="64" t="s">
        <v>294</v>
      </c>
      <c r="B33" s="91" t="s">
        <v>295</v>
      </c>
      <c r="C33" s="152"/>
      <c r="D33" s="152"/>
      <c r="E33" s="152">
        <f t="shared" si="0"/>
        <v>0</v>
      </c>
    </row>
    <row r="34" spans="1:5" ht="15" customHeight="1">
      <c r="A34" s="64" t="s">
        <v>477</v>
      </c>
      <c r="B34" s="91" t="s">
        <v>296</v>
      </c>
      <c r="C34" s="152"/>
      <c r="D34" s="152"/>
      <c r="E34" s="152">
        <f t="shared" si="0"/>
        <v>0</v>
      </c>
    </row>
    <row r="35" spans="1:5" ht="15" customHeight="1">
      <c r="A35" s="64" t="s">
        <v>478</v>
      </c>
      <c r="B35" s="91" t="s">
        <v>297</v>
      </c>
      <c r="C35" s="152"/>
      <c r="D35" s="152"/>
      <c r="E35" s="152">
        <f t="shared" si="0"/>
        <v>0</v>
      </c>
    </row>
    <row r="36" spans="1:5" ht="15" customHeight="1">
      <c r="A36" s="64" t="s">
        <v>479</v>
      </c>
      <c r="B36" s="91" t="s">
        <v>298</v>
      </c>
      <c r="C36" s="152"/>
      <c r="D36" s="152"/>
      <c r="E36" s="152">
        <f t="shared" si="0"/>
        <v>0</v>
      </c>
    </row>
    <row r="37" spans="1:5" ht="15" customHeight="1">
      <c r="A37" s="64" t="s">
        <v>299</v>
      </c>
      <c r="B37" s="91" t="s">
        <v>300</v>
      </c>
      <c r="C37" s="152"/>
      <c r="D37" s="152"/>
      <c r="E37" s="152">
        <f t="shared" si="0"/>
        <v>0</v>
      </c>
    </row>
    <row r="38" spans="1:5" ht="15" customHeight="1">
      <c r="A38" s="64" t="s">
        <v>301</v>
      </c>
      <c r="B38" s="91" t="s">
        <v>302</v>
      </c>
      <c r="C38" s="152"/>
      <c r="D38" s="152"/>
      <c r="E38" s="152">
        <f t="shared" si="0"/>
        <v>0</v>
      </c>
    </row>
    <row r="39" spans="1:5" ht="15" customHeight="1">
      <c r="A39" s="64" t="s">
        <v>303</v>
      </c>
      <c r="B39" s="91" t="s">
        <v>304</v>
      </c>
      <c r="C39" s="152"/>
      <c r="D39" s="152"/>
      <c r="E39" s="152">
        <f t="shared" si="0"/>
        <v>0</v>
      </c>
    </row>
    <row r="40" spans="1:5" ht="15" customHeight="1">
      <c r="A40" s="64" t="s">
        <v>480</v>
      </c>
      <c r="B40" s="91" t="s">
        <v>305</v>
      </c>
      <c r="C40" s="152"/>
      <c r="D40" s="152"/>
      <c r="E40" s="152">
        <f t="shared" si="0"/>
        <v>0</v>
      </c>
    </row>
    <row r="41" spans="1:5" ht="15" customHeight="1">
      <c r="A41" s="64" t="s">
        <v>481</v>
      </c>
      <c r="B41" s="91" t="s">
        <v>306</v>
      </c>
      <c r="C41" s="152"/>
      <c r="D41" s="152"/>
      <c r="E41" s="152">
        <f t="shared" si="0"/>
        <v>0</v>
      </c>
    </row>
    <row r="42" spans="1:5" ht="15" customHeight="1">
      <c r="A42" s="64" t="s">
        <v>482</v>
      </c>
      <c r="B42" s="91" t="s">
        <v>307</v>
      </c>
      <c r="C42" s="152"/>
      <c r="D42" s="152"/>
      <c r="E42" s="152">
        <f t="shared" si="0"/>
        <v>0</v>
      </c>
    </row>
    <row r="43" spans="1:5" ht="15" customHeight="1">
      <c r="A43" s="68" t="s">
        <v>505</v>
      </c>
      <c r="B43" s="95" t="s">
        <v>308</v>
      </c>
      <c r="C43" s="152"/>
      <c r="D43" s="152"/>
      <c r="E43" s="152">
        <f t="shared" si="0"/>
        <v>0</v>
      </c>
    </row>
    <row r="44" spans="1:5" ht="15" customHeight="1">
      <c r="A44" s="64" t="s">
        <v>317</v>
      </c>
      <c r="B44" s="91" t="s">
        <v>318</v>
      </c>
      <c r="C44" s="152"/>
      <c r="D44" s="152"/>
      <c r="E44" s="152">
        <f t="shared" si="0"/>
        <v>0</v>
      </c>
    </row>
    <row r="45" spans="1:5" ht="15" customHeight="1">
      <c r="A45" s="93" t="s">
        <v>486</v>
      </c>
      <c r="B45" s="91" t="s">
        <v>319</v>
      </c>
      <c r="C45" s="152"/>
      <c r="D45" s="152"/>
      <c r="E45" s="152">
        <f t="shared" si="0"/>
        <v>0</v>
      </c>
    </row>
    <row r="46" spans="1:5" ht="15" customHeight="1">
      <c r="A46" s="64" t="s">
        <v>487</v>
      </c>
      <c r="B46" s="91" t="s">
        <v>320</v>
      </c>
      <c r="C46" s="152"/>
      <c r="D46" s="152"/>
      <c r="E46" s="152">
        <f t="shared" si="0"/>
        <v>0</v>
      </c>
    </row>
    <row r="47" spans="1:5" ht="15" customHeight="1">
      <c r="A47" s="94" t="s">
        <v>507</v>
      </c>
      <c r="B47" s="95" t="s">
        <v>321</v>
      </c>
      <c r="C47" s="152"/>
      <c r="D47" s="152"/>
      <c r="E47" s="152">
        <f t="shared" si="0"/>
        <v>0</v>
      </c>
    </row>
    <row r="48" spans="1:5" ht="15" customHeight="1">
      <c r="A48" s="113" t="s">
        <v>575</v>
      </c>
      <c r="B48" s="120"/>
      <c r="C48" s="152"/>
      <c r="D48" s="152"/>
      <c r="E48" s="152">
        <f t="shared" si="0"/>
        <v>0</v>
      </c>
    </row>
    <row r="49" spans="1:5" ht="15" customHeight="1">
      <c r="A49" s="93" t="s">
        <v>263</v>
      </c>
      <c r="B49" s="91" t="s">
        <v>264</v>
      </c>
      <c r="C49" s="152"/>
      <c r="D49" s="152"/>
      <c r="E49" s="152">
        <f t="shared" si="0"/>
        <v>0</v>
      </c>
    </row>
    <row r="50" spans="1:5" ht="15" customHeight="1">
      <c r="A50" s="93" t="s">
        <v>265</v>
      </c>
      <c r="B50" s="91" t="s">
        <v>266</v>
      </c>
      <c r="C50" s="152"/>
      <c r="D50" s="152"/>
      <c r="E50" s="152">
        <f t="shared" si="0"/>
        <v>0</v>
      </c>
    </row>
    <row r="51" spans="1:5" ht="15" customHeight="1">
      <c r="A51" s="93" t="s">
        <v>464</v>
      </c>
      <c r="B51" s="91" t="s">
        <v>267</v>
      </c>
      <c r="C51" s="152"/>
      <c r="D51" s="152"/>
      <c r="E51" s="152">
        <f t="shared" si="0"/>
        <v>0</v>
      </c>
    </row>
    <row r="52" spans="1:5" ht="15" customHeight="1">
      <c r="A52" s="93" t="s">
        <v>465</v>
      </c>
      <c r="B52" s="91" t="s">
        <v>268</v>
      </c>
      <c r="C52" s="152"/>
      <c r="D52" s="152"/>
      <c r="E52" s="152">
        <f t="shared" si="0"/>
        <v>0</v>
      </c>
    </row>
    <row r="53" spans="1:5" ht="15" customHeight="1">
      <c r="A53" s="93" t="s">
        <v>466</v>
      </c>
      <c r="B53" s="91" t="s">
        <v>269</v>
      </c>
      <c r="C53" s="152"/>
      <c r="D53" s="152"/>
      <c r="E53" s="152">
        <f t="shared" si="0"/>
        <v>0</v>
      </c>
    </row>
    <row r="54" spans="1:5" ht="15" customHeight="1">
      <c r="A54" s="94" t="s">
        <v>501</v>
      </c>
      <c r="B54" s="95" t="s">
        <v>270</v>
      </c>
      <c r="C54" s="152"/>
      <c r="D54" s="152"/>
      <c r="E54" s="152">
        <f t="shared" si="0"/>
        <v>0</v>
      </c>
    </row>
    <row r="55" spans="1:5" ht="15" customHeight="1">
      <c r="A55" s="64" t="s">
        <v>483</v>
      </c>
      <c r="B55" s="91" t="s">
        <v>309</v>
      </c>
      <c r="C55" s="152"/>
      <c r="D55" s="152"/>
      <c r="E55" s="152">
        <f t="shared" si="0"/>
        <v>0</v>
      </c>
    </row>
    <row r="56" spans="1:5" ht="15" customHeight="1">
      <c r="A56" s="64" t="s">
        <v>484</v>
      </c>
      <c r="B56" s="91" t="s">
        <v>310</v>
      </c>
      <c r="C56" s="152"/>
      <c r="D56" s="152"/>
      <c r="E56" s="152">
        <f t="shared" si="0"/>
        <v>0</v>
      </c>
    </row>
    <row r="57" spans="1:5" ht="15" customHeight="1">
      <c r="A57" s="64" t="s">
        <v>311</v>
      </c>
      <c r="B57" s="91" t="s">
        <v>312</v>
      </c>
      <c r="C57" s="152"/>
      <c r="D57" s="152"/>
      <c r="E57" s="152">
        <f t="shared" si="0"/>
        <v>0</v>
      </c>
    </row>
    <row r="58" spans="1:5" ht="15" customHeight="1">
      <c r="A58" s="64" t="s">
        <v>485</v>
      </c>
      <c r="B58" s="91" t="s">
        <v>313</v>
      </c>
      <c r="C58" s="152"/>
      <c r="D58" s="152"/>
      <c r="E58" s="152">
        <f t="shared" si="0"/>
        <v>0</v>
      </c>
    </row>
    <row r="59" spans="1:5" ht="15" customHeight="1">
      <c r="A59" s="64" t="s">
        <v>314</v>
      </c>
      <c r="B59" s="91" t="s">
        <v>315</v>
      </c>
      <c r="C59" s="152"/>
      <c r="D59" s="152"/>
      <c r="E59" s="152">
        <f t="shared" si="0"/>
        <v>0</v>
      </c>
    </row>
    <row r="60" spans="1:5" ht="15" customHeight="1">
      <c r="A60" s="94" t="s">
        <v>506</v>
      </c>
      <c r="B60" s="95" t="s">
        <v>316</v>
      </c>
      <c r="C60" s="152"/>
      <c r="D60" s="152"/>
      <c r="E60" s="152">
        <f t="shared" si="0"/>
        <v>0</v>
      </c>
    </row>
    <row r="61" spans="1:5" ht="15" customHeight="1">
      <c r="A61" s="64" t="s">
        <v>322</v>
      </c>
      <c r="B61" s="91" t="s">
        <v>323</v>
      </c>
      <c r="C61" s="152"/>
      <c r="D61" s="152"/>
      <c r="E61" s="152">
        <f t="shared" si="0"/>
        <v>0</v>
      </c>
    </row>
    <row r="62" spans="1:5" ht="15" customHeight="1">
      <c r="A62" s="93" t="s">
        <v>488</v>
      </c>
      <c r="B62" s="91" t="s">
        <v>324</v>
      </c>
      <c r="C62" s="152"/>
      <c r="D62" s="152"/>
      <c r="E62" s="152">
        <f t="shared" si="0"/>
        <v>0</v>
      </c>
    </row>
    <row r="63" spans="1:5" ht="15" customHeight="1">
      <c r="A63" s="64" t="s">
        <v>489</v>
      </c>
      <c r="B63" s="91" t="s">
        <v>325</v>
      </c>
      <c r="C63" s="152"/>
      <c r="D63" s="152"/>
      <c r="E63" s="152">
        <f t="shared" si="0"/>
        <v>0</v>
      </c>
    </row>
    <row r="64" spans="1:5" ht="15" customHeight="1">
      <c r="A64" s="94" t="s">
        <v>509</v>
      </c>
      <c r="B64" s="95" t="s">
        <v>326</v>
      </c>
      <c r="C64" s="152"/>
      <c r="D64" s="152"/>
      <c r="E64" s="152">
        <f t="shared" si="0"/>
        <v>0</v>
      </c>
    </row>
    <row r="65" spans="1:5" ht="15" customHeight="1">
      <c r="A65" s="113" t="s">
        <v>574</v>
      </c>
      <c r="B65" s="120"/>
      <c r="C65" s="152"/>
      <c r="D65" s="152"/>
      <c r="E65" s="152">
        <f t="shared" si="0"/>
        <v>0</v>
      </c>
    </row>
    <row r="66" spans="1:5" ht="15.75">
      <c r="A66" s="121" t="s">
        <v>508</v>
      </c>
      <c r="B66" s="115" t="s">
        <v>327</v>
      </c>
      <c r="C66" s="152"/>
      <c r="D66" s="153">
        <f>D32+D43+D47</f>
        <v>0</v>
      </c>
      <c r="E66" s="152">
        <f t="shared" si="0"/>
        <v>0</v>
      </c>
    </row>
    <row r="67" spans="1:5" ht="15.75">
      <c r="A67" s="122" t="s">
        <v>626</v>
      </c>
      <c r="B67" s="123"/>
      <c r="C67" s="152"/>
      <c r="D67" s="152"/>
      <c r="E67" s="152">
        <f t="shared" si="0"/>
        <v>0</v>
      </c>
    </row>
    <row r="68" spans="1:5" ht="15.75">
      <c r="A68" s="122" t="s">
        <v>627</v>
      </c>
      <c r="B68" s="123"/>
      <c r="C68" s="152"/>
      <c r="D68" s="152"/>
      <c r="E68" s="152">
        <f t="shared" si="0"/>
        <v>0</v>
      </c>
    </row>
    <row r="69" spans="1:11" ht="15.75">
      <c r="A69" s="80" t="s">
        <v>491</v>
      </c>
      <c r="B69" s="93" t="s">
        <v>328</v>
      </c>
      <c r="C69" s="152"/>
      <c r="D69" s="152"/>
      <c r="E69" s="152">
        <f t="shared" si="0"/>
        <v>0</v>
      </c>
      <c r="G69" s="195"/>
      <c r="H69" s="179"/>
      <c r="I69" s="179"/>
      <c r="J69" s="179"/>
      <c r="K69" s="179"/>
    </row>
    <row r="70" spans="1:11" ht="15.75">
      <c r="A70" s="64" t="s">
        <v>329</v>
      </c>
      <c r="B70" s="93" t="s">
        <v>330</v>
      </c>
      <c r="C70" s="152"/>
      <c r="D70" s="152"/>
      <c r="E70" s="152">
        <f t="shared" si="0"/>
        <v>0</v>
      </c>
      <c r="G70" s="195"/>
      <c r="H70" s="179"/>
      <c r="I70" s="179"/>
      <c r="J70" s="179"/>
      <c r="K70" s="179"/>
    </row>
    <row r="71" spans="1:11" ht="15.75">
      <c r="A71" s="80" t="s">
        <v>492</v>
      </c>
      <c r="B71" s="93" t="s">
        <v>331</v>
      </c>
      <c r="C71" s="152"/>
      <c r="D71" s="152"/>
      <c r="E71" s="152">
        <f aca="true" t="shared" si="1" ref="E71:E94">SUM(C71:D71)</f>
        <v>0</v>
      </c>
      <c r="G71" s="195"/>
      <c r="H71" s="179"/>
      <c r="I71" s="179"/>
      <c r="J71" s="179"/>
      <c r="K71" s="179"/>
    </row>
    <row r="72" spans="1:11" ht="15.75">
      <c r="A72" s="68" t="s">
        <v>510</v>
      </c>
      <c r="B72" s="94" t="s">
        <v>332</v>
      </c>
      <c r="C72" s="153">
        <f>SUM(C69:C71)</f>
        <v>0</v>
      </c>
      <c r="D72" s="153">
        <f>SUM(D69:D71)</f>
        <v>0</v>
      </c>
      <c r="E72" s="152">
        <f t="shared" si="1"/>
        <v>0</v>
      </c>
      <c r="G72" s="196"/>
      <c r="H72" s="181"/>
      <c r="I72" s="181"/>
      <c r="J72" s="181"/>
      <c r="K72" s="181"/>
    </row>
    <row r="73" spans="1:11" ht="15.75">
      <c r="A73" s="64" t="s">
        <v>493</v>
      </c>
      <c r="B73" s="93" t="s">
        <v>333</v>
      </c>
      <c r="C73" s="152"/>
      <c r="D73" s="152"/>
      <c r="E73" s="152">
        <f t="shared" si="1"/>
        <v>0</v>
      </c>
      <c r="G73" s="195"/>
      <c r="H73" s="179"/>
      <c r="I73" s="179"/>
      <c r="J73" s="179"/>
      <c r="K73" s="179"/>
    </row>
    <row r="74" spans="1:11" ht="15.75">
      <c r="A74" s="80" t="s">
        <v>334</v>
      </c>
      <c r="B74" s="93" t="s">
        <v>335</v>
      </c>
      <c r="C74" s="152"/>
      <c r="D74" s="152"/>
      <c r="E74" s="152">
        <f t="shared" si="1"/>
        <v>0</v>
      </c>
      <c r="G74" s="195"/>
      <c r="H74" s="179"/>
      <c r="I74" s="179"/>
      <c r="J74" s="179"/>
      <c r="K74" s="179"/>
    </row>
    <row r="75" spans="1:11" ht="15.75">
      <c r="A75" s="64" t="s">
        <v>494</v>
      </c>
      <c r="B75" s="93" t="s">
        <v>336</v>
      </c>
      <c r="C75" s="152"/>
      <c r="D75" s="152"/>
      <c r="E75" s="152">
        <f t="shared" si="1"/>
        <v>0</v>
      </c>
      <c r="G75" s="195"/>
      <c r="H75" s="179"/>
      <c r="I75" s="179"/>
      <c r="J75" s="179"/>
      <c r="K75" s="179"/>
    </row>
    <row r="76" spans="1:11" ht="15.75">
      <c r="A76" s="80" t="s">
        <v>337</v>
      </c>
      <c r="B76" s="93" t="s">
        <v>338</v>
      </c>
      <c r="C76" s="152"/>
      <c r="D76" s="152"/>
      <c r="E76" s="152">
        <f t="shared" si="1"/>
        <v>0</v>
      </c>
      <c r="G76" s="195"/>
      <c r="H76" s="179"/>
      <c r="I76" s="179"/>
      <c r="J76" s="179"/>
      <c r="K76" s="179"/>
    </row>
    <row r="77" spans="1:11" ht="15.75">
      <c r="A77" s="82" t="s">
        <v>511</v>
      </c>
      <c r="B77" s="94" t="s">
        <v>339</v>
      </c>
      <c r="C77" s="153">
        <f>SUM(C73:C76)</f>
        <v>0</v>
      </c>
      <c r="D77" s="153">
        <f>SUM(D73:D76)</f>
        <v>0</v>
      </c>
      <c r="E77" s="152">
        <f t="shared" si="1"/>
        <v>0</v>
      </c>
      <c r="G77" s="196"/>
      <c r="H77" s="181"/>
      <c r="I77" s="181"/>
      <c r="J77" s="181"/>
      <c r="K77" s="181"/>
    </row>
    <row r="78" spans="1:11" ht="15.75">
      <c r="A78" s="93" t="s">
        <v>624</v>
      </c>
      <c r="B78" s="93" t="s">
        <v>340</v>
      </c>
      <c r="C78" s="152">
        <v>733</v>
      </c>
      <c r="D78" s="152"/>
      <c r="E78" s="152">
        <f t="shared" si="1"/>
        <v>733</v>
      </c>
      <c r="G78" s="195"/>
      <c r="H78" s="179"/>
      <c r="I78" s="179"/>
      <c r="J78" s="179"/>
      <c r="K78" s="179"/>
    </row>
    <row r="79" spans="1:11" ht="15.75">
      <c r="A79" s="93" t="s">
        <v>625</v>
      </c>
      <c r="B79" s="93" t="s">
        <v>340</v>
      </c>
      <c r="C79" s="152"/>
      <c r="D79" s="152"/>
      <c r="E79" s="152">
        <f t="shared" si="1"/>
        <v>0</v>
      </c>
      <c r="G79" s="195"/>
      <c r="H79" s="179"/>
      <c r="I79" s="179"/>
      <c r="J79" s="179"/>
      <c r="K79" s="179"/>
    </row>
    <row r="80" spans="1:11" ht="15.75">
      <c r="A80" s="93" t="s">
        <v>622</v>
      </c>
      <c r="B80" s="93" t="s">
        <v>341</v>
      </c>
      <c r="C80" s="152"/>
      <c r="D80" s="152"/>
      <c r="E80" s="152">
        <f t="shared" si="1"/>
        <v>0</v>
      </c>
      <c r="G80" s="195"/>
      <c r="H80" s="179"/>
      <c r="I80" s="179"/>
      <c r="J80" s="179"/>
      <c r="K80" s="179"/>
    </row>
    <row r="81" spans="1:11" ht="15.75">
      <c r="A81" s="93" t="s">
        <v>623</v>
      </c>
      <c r="B81" s="93" t="s">
        <v>341</v>
      </c>
      <c r="C81" s="152"/>
      <c r="D81" s="152"/>
      <c r="E81" s="152">
        <f t="shared" si="1"/>
        <v>0</v>
      </c>
      <c r="G81" s="195"/>
      <c r="H81" s="179"/>
      <c r="I81" s="179"/>
      <c r="J81" s="179"/>
      <c r="K81" s="179"/>
    </row>
    <row r="82" spans="1:11" ht="15.75">
      <c r="A82" s="94" t="s">
        <v>512</v>
      </c>
      <c r="B82" s="94" t="s">
        <v>342</v>
      </c>
      <c r="C82" s="153">
        <f>SUM(C78:C81)</f>
        <v>733</v>
      </c>
      <c r="D82" s="153">
        <f>SUM(D78:D81)</f>
        <v>0</v>
      </c>
      <c r="E82" s="152">
        <f t="shared" si="1"/>
        <v>733</v>
      </c>
      <c r="G82" s="196"/>
      <c r="H82" s="181"/>
      <c r="I82" s="181"/>
      <c r="J82" s="181"/>
      <c r="K82" s="181"/>
    </row>
    <row r="83" spans="1:11" ht="15.75">
      <c r="A83" s="80" t="s">
        <v>343</v>
      </c>
      <c r="B83" s="93" t="s">
        <v>344</v>
      </c>
      <c r="C83" s="152"/>
      <c r="D83" s="152"/>
      <c r="E83" s="152">
        <f t="shared" si="1"/>
        <v>0</v>
      </c>
      <c r="G83" s="195"/>
      <c r="H83" s="179"/>
      <c r="I83" s="179"/>
      <c r="J83" s="179"/>
      <c r="K83" s="179"/>
    </row>
    <row r="84" spans="1:11" ht="15.75">
      <c r="A84" s="80" t="s">
        <v>345</v>
      </c>
      <c r="B84" s="93" t="s">
        <v>346</v>
      </c>
      <c r="C84" s="152"/>
      <c r="D84" s="152"/>
      <c r="E84" s="152">
        <f t="shared" si="1"/>
        <v>0</v>
      </c>
      <c r="G84" s="195"/>
      <c r="H84" s="179"/>
      <c r="I84" s="179"/>
      <c r="J84" s="179"/>
      <c r="K84" s="179"/>
    </row>
    <row r="85" spans="1:11" ht="15.75">
      <c r="A85" s="80" t="s">
        <v>347</v>
      </c>
      <c r="B85" s="93" t="s">
        <v>348</v>
      </c>
      <c r="C85" s="152">
        <v>97267</v>
      </c>
      <c r="D85" s="152"/>
      <c r="E85" s="152">
        <f t="shared" si="1"/>
        <v>97267</v>
      </c>
      <c r="G85" s="195"/>
      <c r="H85" s="179"/>
      <c r="I85" s="179"/>
      <c r="J85" s="179"/>
      <c r="K85" s="179"/>
    </row>
    <row r="86" spans="1:11" ht="15.75">
      <c r="A86" s="80" t="s">
        <v>349</v>
      </c>
      <c r="B86" s="93" t="s">
        <v>350</v>
      </c>
      <c r="C86" s="152"/>
      <c r="D86" s="152"/>
      <c r="E86" s="152">
        <f t="shared" si="1"/>
        <v>0</v>
      </c>
      <c r="G86" s="195"/>
      <c r="H86" s="179"/>
      <c r="I86" s="179"/>
      <c r="J86" s="179"/>
      <c r="K86" s="179"/>
    </row>
    <row r="87" spans="1:11" ht="15.75">
      <c r="A87" s="64" t="s">
        <v>495</v>
      </c>
      <c r="B87" s="93" t="s">
        <v>351</v>
      </c>
      <c r="C87" s="152"/>
      <c r="D87" s="152"/>
      <c r="E87" s="152">
        <f t="shared" si="1"/>
        <v>0</v>
      </c>
      <c r="G87" s="195"/>
      <c r="H87" s="179"/>
      <c r="I87" s="179"/>
      <c r="J87" s="179"/>
      <c r="K87" s="179"/>
    </row>
    <row r="88" spans="1:11" ht="15.75">
      <c r="A88" s="68" t="s">
        <v>513</v>
      </c>
      <c r="B88" s="94" t="s">
        <v>353</v>
      </c>
      <c r="C88" s="153">
        <f>SUM(C83:C87)</f>
        <v>97267</v>
      </c>
      <c r="D88" s="153">
        <f>SUM(D83:D87)</f>
        <v>0</v>
      </c>
      <c r="E88" s="153">
        <f>SUM(E83:E87)</f>
        <v>97267</v>
      </c>
      <c r="G88" s="196"/>
      <c r="H88" s="181"/>
      <c r="I88" s="181"/>
      <c r="J88" s="181"/>
      <c r="K88" s="181"/>
    </row>
    <row r="89" spans="1:11" ht="15.75">
      <c r="A89" s="64" t="s">
        <v>354</v>
      </c>
      <c r="B89" s="93" t="s">
        <v>355</v>
      </c>
      <c r="C89" s="152"/>
      <c r="D89" s="152"/>
      <c r="E89" s="152">
        <f t="shared" si="1"/>
        <v>0</v>
      </c>
      <c r="G89" s="195"/>
      <c r="H89" s="179"/>
      <c r="I89" s="179"/>
      <c r="J89" s="179"/>
      <c r="K89" s="179"/>
    </row>
    <row r="90" spans="1:11" ht="15.75">
      <c r="A90" s="64" t="s">
        <v>356</v>
      </c>
      <c r="B90" s="93" t="s">
        <v>357</v>
      </c>
      <c r="C90" s="152"/>
      <c r="D90" s="152"/>
      <c r="E90" s="152">
        <f t="shared" si="1"/>
        <v>0</v>
      </c>
      <c r="G90" s="195"/>
      <c r="H90" s="179"/>
      <c r="I90" s="179"/>
      <c r="J90" s="179"/>
      <c r="K90" s="179"/>
    </row>
    <row r="91" spans="1:11" ht="15.75">
      <c r="A91" s="80" t="s">
        <v>358</v>
      </c>
      <c r="B91" s="93" t="s">
        <v>359</v>
      </c>
      <c r="C91" s="152"/>
      <c r="D91" s="152"/>
      <c r="E91" s="152">
        <f t="shared" si="1"/>
        <v>0</v>
      </c>
      <c r="G91" s="195"/>
      <c r="H91" s="179"/>
      <c r="I91" s="179"/>
      <c r="J91" s="179"/>
      <c r="K91" s="179"/>
    </row>
    <row r="92" spans="1:11" ht="15.75">
      <c r="A92" s="80" t="s">
        <v>496</v>
      </c>
      <c r="B92" s="93" t="s">
        <v>360</v>
      </c>
      <c r="C92" s="152"/>
      <c r="D92" s="152"/>
      <c r="E92" s="152">
        <f t="shared" si="1"/>
        <v>0</v>
      </c>
      <c r="G92" s="195"/>
      <c r="H92" s="179"/>
      <c r="I92" s="179"/>
      <c r="J92" s="179"/>
      <c r="K92" s="179"/>
    </row>
    <row r="93" spans="1:11" ht="15.75">
      <c r="A93" s="82" t="s">
        <v>514</v>
      </c>
      <c r="B93" s="94" t="s">
        <v>361</v>
      </c>
      <c r="C93" s="153">
        <f>SUM(C89:C92)</f>
        <v>0</v>
      </c>
      <c r="D93" s="153">
        <f>SUM(D89:D92)</f>
        <v>0</v>
      </c>
      <c r="E93" s="152">
        <f t="shared" si="1"/>
        <v>0</v>
      </c>
      <c r="G93" s="196"/>
      <c r="H93" s="181"/>
      <c r="I93" s="181"/>
      <c r="J93" s="181"/>
      <c r="K93" s="181"/>
    </row>
    <row r="94" spans="1:11" ht="15.75">
      <c r="A94" s="68" t="s">
        <v>362</v>
      </c>
      <c r="B94" s="94" t="s">
        <v>363</v>
      </c>
      <c r="C94" s="152"/>
      <c r="D94" s="152"/>
      <c r="E94" s="152">
        <f t="shared" si="1"/>
        <v>0</v>
      </c>
      <c r="G94" s="196"/>
      <c r="H94" s="179"/>
      <c r="I94" s="179"/>
      <c r="J94" s="179"/>
      <c r="K94" s="179"/>
    </row>
    <row r="95" spans="1:11" ht="15.75">
      <c r="A95" s="117" t="s">
        <v>515</v>
      </c>
      <c r="B95" s="118" t="s">
        <v>364</v>
      </c>
      <c r="C95" s="153">
        <f>C72+C77+C82+C88+C93+C94</f>
        <v>98000</v>
      </c>
      <c r="D95" s="153">
        <f>D72+D77+D82+D88+D93+D94</f>
        <v>0</v>
      </c>
      <c r="E95" s="153">
        <f>E72+E77+E82+E88+E93+E94</f>
        <v>98000</v>
      </c>
      <c r="G95" s="197"/>
      <c r="H95" s="181"/>
      <c r="I95" s="181"/>
      <c r="J95" s="181"/>
      <c r="K95" s="181"/>
    </row>
    <row r="96" spans="1:11" ht="15.75">
      <c r="A96" s="119" t="s">
        <v>498</v>
      </c>
      <c r="B96" s="34"/>
      <c r="C96" s="153">
        <f>C66+C95</f>
        <v>98000</v>
      </c>
      <c r="D96" s="153">
        <f>D66+D95</f>
        <v>0</v>
      </c>
      <c r="E96" s="153">
        <f>E66+E95</f>
        <v>98000</v>
      </c>
      <c r="G96" s="198"/>
      <c r="H96" s="181"/>
      <c r="I96" s="181"/>
      <c r="J96" s="181"/>
      <c r="K96" s="181"/>
    </row>
    <row r="97" spans="7:11" ht="15.75">
      <c r="G97" s="199"/>
      <c r="H97" s="183"/>
      <c r="I97" s="183"/>
      <c r="J97" s="183"/>
      <c r="K97" s="183"/>
    </row>
  </sheetData>
  <sheetProtection/>
  <mergeCells count="2">
    <mergeCell ref="A1:E1"/>
    <mergeCell ref="A2:E2"/>
  </mergeCells>
  <printOptions/>
  <pageMargins left="0" right="0" top="0" bottom="0" header="0.31496062992125984" footer="0.31496062992125984"/>
  <pageSetup horizontalDpi="200" verticalDpi="200" orientation="portrait" paperSize="9" scale="55" r:id="rId1"/>
  <headerFooter>
    <oddHeader>&amp;R&amp;"-,Félkövér"12.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="90" zoomScaleNormal="90" zoomScalePageLayoutView="0" workbookViewId="0" topLeftCell="A55">
      <selection activeCell="A72" sqref="A72"/>
    </sheetView>
  </sheetViews>
  <sheetFormatPr defaultColWidth="9.140625" defaultRowHeight="15"/>
  <cols>
    <col min="1" max="1" width="86.8515625" style="101" customWidth="1"/>
    <col min="2" max="2" width="10.28125" style="101" customWidth="1"/>
    <col min="3" max="3" width="15.8515625" style="101" customWidth="1"/>
    <col min="4" max="4" width="20.7109375" style="101" customWidth="1"/>
    <col min="5" max="5" width="17.421875" style="101" customWidth="1"/>
    <col min="6" max="7" width="9.140625" style="101" customWidth="1"/>
    <col min="8" max="8" width="11.8515625" style="101" customWidth="1"/>
    <col min="9" max="9" width="13.57421875" style="101" customWidth="1"/>
    <col min="10" max="16384" width="9.140625" style="101" customWidth="1"/>
  </cols>
  <sheetData>
    <row r="1" spans="1:4" ht="26.25" customHeight="1">
      <c r="A1" s="403" t="s">
        <v>724</v>
      </c>
      <c r="B1" s="404"/>
      <c r="C1" s="404"/>
      <c r="D1" s="404"/>
    </row>
    <row r="2" spans="1:4" ht="30" customHeight="1">
      <c r="A2" s="405" t="s">
        <v>2</v>
      </c>
      <c r="B2" s="404"/>
      <c r="C2" s="404"/>
      <c r="D2" s="404"/>
    </row>
    <row r="4" spans="1:11" ht="15.75">
      <c r="A4" s="104" t="s">
        <v>687</v>
      </c>
      <c r="G4" s="183"/>
      <c r="H4" s="183"/>
      <c r="I4" s="183"/>
      <c r="J4" s="183"/>
      <c r="K4" s="183"/>
    </row>
    <row r="5" spans="1:11" ht="48.75" customHeight="1">
      <c r="A5" s="87" t="s">
        <v>62</v>
      </c>
      <c r="B5" s="88" t="s">
        <v>63</v>
      </c>
      <c r="C5" s="89" t="s">
        <v>710</v>
      </c>
      <c r="D5" s="89" t="s">
        <v>727</v>
      </c>
      <c r="E5" s="176" t="s">
        <v>725</v>
      </c>
      <c r="G5" s="200"/>
      <c r="H5" s="201"/>
      <c r="I5" s="201"/>
      <c r="J5" s="201"/>
      <c r="K5" s="183"/>
    </row>
    <row r="6" spans="1:11" ht="15.75">
      <c r="A6" s="90" t="s">
        <v>365</v>
      </c>
      <c r="B6" s="109" t="s">
        <v>89</v>
      </c>
      <c r="C6" s="30">
        <v>51464</v>
      </c>
      <c r="D6" s="30">
        <v>57604</v>
      </c>
      <c r="E6" s="31">
        <v>57219</v>
      </c>
      <c r="G6" s="202"/>
      <c r="H6" s="178"/>
      <c r="I6" s="178"/>
      <c r="J6" s="178"/>
      <c r="K6" s="183"/>
    </row>
    <row r="7" spans="1:11" ht="15.75">
      <c r="A7" s="93" t="s">
        <v>366</v>
      </c>
      <c r="B7" s="109" t="s">
        <v>96</v>
      </c>
      <c r="C7" s="30"/>
      <c r="D7" s="30">
        <v>442</v>
      </c>
      <c r="E7" s="31"/>
      <c r="G7" s="202"/>
      <c r="H7" s="178"/>
      <c r="I7" s="178"/>
      <c r="J7" s="178"/>
      <c r="K7" s="183"/>
    </row>
    <row r="8" spans="1:11" ht="15.75">
      <c r="A8" s="110" t="s">
        <v>457</v>
      </c>
      <c r="B8" s="111" t="s">
        <v>97</v>
      </c>
      <c r="C8" s="37">
        <f>SUM(C6:C7)</f>
        <v>51464</v>
      </c>
      <c r="D8" s="37">
        <f>SUM(D6:D7)</f>
        <v>58046</v>
      </c>
      <c r="E8" s="38">
        <f>SUM(E6:E7)</f>
        <v>57219</v>
      </c>
      <c r="G8" s="203"/>
      <c r="H8" s="180"/>
      <c r="I8" s="180"/>
      <c r="J8" s="180"/>
      <c r="K8" s="183"/>
    </row>
    <row r="9" spans="1:11" ht="15.75">
      <c r="A9" s="94" t="s">
        <v>428</v>
      </c>
      <c r="B9" s="111" t="s">
        <v>98</v>
      </c>
      <c r="C9" s="37">
        <v>13116</v>
      </c>
      <c r="D9" s="37">
        <v>15958</v>
      </c>
      <c r="E9" s="38">
        <v>14870</v>
      </c>
      <c r="G9" s="203"/>
      <c r="H9" s="180"/>
      <c r="I9" s="180"/>
      <c r="J9" s="180"/>
      <c r="K9" s="183"/>
    </row>
    <row r="10" spans="1:11" ht="15.75">
      <c r="A10" s="93" t="s">
        <v>367</v>
      </c>
      <c r="B10" s="109" t="s">
        <v>105</v>
      </c>
      <c r="C10" s="30">
        <v>3606</v>
      </c>
      <c r="D10" s="30">
        <v>2823</v>
      </c>
      <c r="E10" s="31">
        <v>2811</v>
      </c>
      <c r="G10" s="202"/>
      <c r="H10" s="178"/>
      <c r="I10" s="178"/>
      <c r="J10" s="178"/>
      <c r="K10" s="183"/>
    </row>
    <row r="11" spans="1:11" ht="15.75">
      <c r="A11" s="93" t="s">
        <v>458</v>
      </c>
      <c r="B11" s="109" t="s">
        <v>110</v>
      </c>
      <c r="C11" s="30">
        <v>5932</v>
      </c>
      <c r="D11" s="30">
        <v>6236</v>
      </c>
      <c r="E11" s="31">
        <v>6500</v>
      </c>
      <c r="G11" s="202"/>
      <c r="H11" s="178"/>
      <c r="I11" s="178"/>
      <c r="J11" s="178"/>
      <c r="K11" s="183"/>
    </row>
    <row r="12" spans="1:11" ht="15.75">
      <c r="A12" s="93" t="s">
        <v>368</v>
      </c>
      <c r="B12" s="109" t="s">
        <v>122</v>
      </c>
      <c r="C12" s="30">
        <v>7016</v>
      </c>
      <c r="D12" s="30">
        <v>8856</v>
      </c>
      <c r="E12" s="31">
        <v>8600</v>
      </c>
      <c r="G12" s="202"/>
      <c r="H12" s="178"/>
      <c r="I12" s="178"/>
      <c r="J12" s="178"/>
      <c r="K12" s="183"/>
    </row>
    <row r="13" spans="1:11" ht="15.75">
      <c r="A13" s="93" t="s">
        <v>369</v>
      </c>
      <c r="B13" s="109" t="s">
        <v>127</v>
      </c>
      <c r="C13" s="30">
        <v>451</v>
      </c>
      <c r="D13" s="30">
        <v>268</v>
      </c>
      <c r="E13" s="31">
        <v>500</v>
      </c>
      <c r="G13" s="202"/>
      <c r="H13" s="178"/>
      <c r="I13" s="178"/>
      <c r="J13" s="178"/>
      <c r="K13" s="183"/>
    </row>
    <row r="14" spans="1:11" ht="15.75">
      <c r="A14" s="93" t="s">
        <v>370</v>
      </c>
      <c r="B14" s="109" t="s">
        <v>136</v>
      </c>
      <c r="C14" s="30">
        <v>5685</v>
      </c>
      <c r="D14" s="30">
        <v>3675</v>
      </c>
      <c r="E14" s="31">
        <v>5500</v>
      </c>
      <c r="G14" s="202"/>
      <c r="H14" s="178"/>
      <c r="I14" s="178"/>
      <c r="J14" s="178"/>
      <c r="K14" s="183"/>
    </row>
    <row r="15" spans="1:11" ht="15.75">
      <c r="A15" s="94" t="s">
        <v>371</v>
      </c>
      <c r="B15" s="111" t="s">
        <v>137</v>
      </c>
      <c r="C15" s="37">
        <f>SUM(C10:C14)</f>
        <v>22690</v>
      </c>
      <c r="D15" s="37">
        <f>SUM(D10:D14)</f>
        <v>21858</v>
      </c>
      <c r="E15" s="38">
        <f>SUM(E10:E14)</f>
        <v>23911</v>
      </c>
      <c r="G15" s="203"/>
      <c r="H15" s="180"/>
      <c r="I15" s="180"/>
      <c r="J15" s="180"/>
      <c r="K15" s="183"/>
    </row>
    <row r="16" spans="1:11" ht="15.75">
      <c r="A16" s="64" t="s">
        <v>138</v>
      </c>
      <c r="B16" s="109" t="s">
        <v>139</v>
      </c>
      <c r="C16" s="30"/>
      <c r="D16" s="30"/>
      <c r="E16" s="31"/>
      <c r="G16" s="202"/>
      <c r="H16" s="178"/>
      <c r="I16" s="178"/>
      <c r="J16" s="178"/>
      <c r="K16" s="183"/>
    </row>
    <row r="17" spans="1:11" ht="15.75">
      <c r="A17" s="64" t="s">
        <v>372</v>
      </c>
      <c r="B17" s="109" t="s">
        <v>140</v>
      </c>
      <c r="C17" s="30"/>
      <c r="D17" s="30"/>
      <c r="E17" s="31"/>
      <c r="G17" s="202"/>
      <c r="H17" s="178"/>
      <c r="I17" s="178"/>
      <c r="J17" s="178"/>
      <c r="K17" s="183"/>
    </row>
    <row r="18" spans="1:11" ht="15.75">
      <c r="A18" s="112" t="s">
        <v>434</v>
      </c>
      <c r="B18" s="109" t="s">
        <v>141</v>
      </c>
      <c r="C18" s="30"/>
      <c r="D18" s="30"/>
      <c r="E18" s="31"/>
      <c r="G18" s="202"/>
      <c r="H18" s="178"/>
      <c r="I18" s="178"/>
      <c r="J18" s="178"/>
      <c r="K18" s="183"/>
    </row>
    <row r="19" spans="1:11" ht="15.75">
      <c r="A19" s="112" t="s">
        <v>435</v>
      </c>
      <c r="B19" s="109" t="s">
        <v>142</v>
      </c>
      <c r="C19" s="30"/>
      <c r="D19" s="30"/>
      <c r="E19" s="31"/>
      <c r="G19" s="202"/>
      <c r="H19" s="178"/>
      <c r="I19" s="178"/>
      <c r="J19" s="178"/>
      <c r="K19" s="183"/>
    </row>
    <row r="20" spans="1:11" ht="15.75">
      <c r="A20" s="112" t="s">
        <v>436</v>
      </c>
      <c r="B20" s="109" t="s">
        <v>143</v>
      </c>
      <c r="C20" s="30">
        <v>3776</v>
      </c>
      <c r="D20" s="30">
        <v>986</v>
      </c>
      <c r="E20" s="31"/>
      <c r="G20" s="202"/>
      <c r="H20" s="178"/>
      <c r="I20" s="178"/>
      <c r="J20" s="178"/>
      <c r="K20" s="183"/>
    </row>
    <row r="21" spans="1:11" ht="15.75">
      <c r="A21" s="64" t="s">
        <v>437</v>
      </c>
      <c r="B21" s="109" t="s">
        <v>144</v>
      </c>
      <c r="C21" s="30"/>
      <c r="D21" s="30"/>
      <c r="E21" s="31"/>
      <c r="G21" s="202"/>
      <c r="H21" s="178"/>
      <c r="I21" s="178"/>
      <c r="J21" s="178"/>
      <c r="K21" s="183"/>
    </row>
    <row r="22" spans="1:11" ht="15.75">
      <c r="A22" s="64" t="s">
        <v>438</v>
      </c>
      <c r="B22" s="109" t="s">
        <v>145</v>
      </c>
      <c r="C22" s="30">
        <v>250</v>
      </c>
      <c r="D22" s="30">
        <v>162</v>
      </c>
      <c r="E22" s="31"/>
      <c r="G22" s="202"/>
      <c r="H22" s="178"/>
      <c r="I22" s="178"/>
      <c r="J22" s="178"/>
      <c r="K22" s="183"/>
    </row>
    <row r="23" spans="1:11" ht="15.75">
      <c r="A23" s="64" t="s">
        <v>439</v>
      </c>
      <c r="B23" s="109" t="s">
        <v>146</v>
      </c>
      <c r="C23" s="30">
        <v>4559</v>
      </c>
      <c r="D23" s="30">
        <v>707</v>
      </c>
      <c r="E23" s="31"/>
      <c r="G23" s="202"/>
      <c r="H23" s="178"/>
      <c r="I23" s="178"/>
      <c r="J23" s="178"/>
      <c r="K23" s="183"/>
    </row>
    <row r="24" spans="1:11" ht="15.75">
      <c r="A24" s="68" t="s">
        <v>401</v>
      </c>
      <c r="B24" s="111" t="s">
        <v>147</v>
      </c>
      <c r="C24" s="37">
        <f>SUM(C16:C23)</f>
        <v>8585</v>
      </c>
      <c r="D24" s="37">
        <f>SUM(D20:D23)</f>
        <v>1855</v>
      </c>
      <c r="E24" s="38">
        <f>SUM(E16:E23)</f>
        <v>0</v>
      </c>
      <c r="G24" s="203"/>
      <c r="H24" s="180"/>
      <c r="I24" s="180"/>
      <c r="J24" s="180"/>
      <c r="K24" s="183"/>
    </row>
    <row r="25" spans="1:11" ht="15.75">
      <c r="A25" s="78" t="s">
        <v>440</v>
      </c>
      <c r="B25" s="109" t="s">
        <v>148</v>
      </c>
      <c r="C25" s="30"/>
      <c r="D25" s="30"/>
      <c r="E25" s="31"/>
      <c r="G25" s="202"/>
      <c r="H25" s="178"/>
      <c r="I25" s="178"/>
      <c r="J25" s="178"/>
      <c r="K25" s="183"/>
    </row>
    <row r="26" spans="1:11" ht="15.75">
      <c r="A26" s="78" t="s">
        <v>149</v>
      </c>
      <c r="B26" s="109" t="s">
        <v>150</v>
      </c>
      <c r="C26" s="30"/>
      <c r="D26" s="30"/>
      <c r="E26" s="31"/>
      <c r="G26" s="202"/>
      <c r="H26" s="178"/>
      <c r="I26" s="178"/>
      <c r="J26" s="178"/>
      <c r="K26" s="183"/>
    </row>
    <row r="27" spans="1:11" ht="15.75">
      <c r="A27" s="78" t="s">
        <v>151</v>
      </c>
      <c r="B27" s="109" t="s">
        <v>152</v>
      </c>
      <c r="C27" s="30"/>
      <c r="D27" s="30"/>
      <c r="E27" s="31"/>
      <c r="G27" s="202"/>
      <c r="H27" s="178"/>
      <c r="I27" s="178"/>
      <c r="J27" s="178"/>
      <c r="K27" s="183"/>
    </row>
    <row r="28" spans="1:11" ht="15.75">
      <c r="A28" s="78" t="s">
        <v>402</v>
      </c>
      <c r="B28" s="109" t="s">
        <v>153</v>
      </c>
      <c r="C28" s="30"/>
      <c r="D28" s="30"/>
      <c r="E28" s="31"/>
      <c r="G28" s="202"/>
      <c r="H28" s="178"/>
      <c r="I28" s="178"/>
      <c r="J28" s="178"/>
      <c r="K28" s="183"/>
    </row>
    <row r="29" spans="1:11" ht="15.75">
      <c r="A29" s="78" t="s">
        <v>441</v>
      </c>
      <c r="B29" s="109" t="s">
        <v>154</v>
      </c>
      <c r="C29" s="30"/>
      <c r="D29" s="30"/>
      <c r="E29" s="31"/>
      <c r="G29" s="202"/>
      <c r="H29" s="178"/>
      <c r="I29" s="178"/>
      <c r="J29" s="178"/>
      <c r="K29" s="183"/>
    </row>
    <row r="30" spans="1:11" ht="15.75">
      <c r="A30" s="78" t="s">
        <v>404</v>
      </c>
      <c r="B30" s="109" t="s">
        <v>155</v>
      </c>
      <c r="C30" s="30">
        <v>2002</v>
      </c>
      <c r="D30" s="30">
        <v>1671</v>
      </c>
      <c r="E30" s="31">
        <v>2000</v>
      </c>
      <c r="G30" s="202"/>
      <c r="H30" s="178"/>
      <c r="I30" s="178"/>
      <c r="J30" s="178"/>
      <c r="K30" s="183"/>
    </row>
    <row r="31" spans="1:11" ht="15.75">
      <c r="A31" s="78" t="s">
        <v>442</v>
      </c>
      <c r="B31" s="109" t="s">
        <v>156</v>
      </c>
      <c r="C31" s="30"/>
      <c r="D31" s="30"/>
      <c r="E31" s="31"/>
      <c r="G31" s="202"/>
      <c r="H31" s="178"/>
      <c r="I31" s="178"/>
      <c r="J31" s="178"/>
      <c r="K31" s="183"/>
    </row>
    <row r="32" spans="1:11" ht="15.75">
      <c r="A32" s="78" t="s">
        <v>443</v>
      </c>
      <c r="B32" s="109" t="s">
        <v>157</v>
      </c>
      <c r="C32" s="30"/>
      <c r="D32" s="30"/>
      <c r="E32" s="31"/>
      <c r="G32" s="202"/>
      <c r="H32" s="178"/>
      <c r="I32" s="178"/>
      <c r="J32" s="178"/>
      <c r="K32" s="183"/>
    </row>
    <row r="33" spans="1:11" ht="15.75">
      <c r="A33" s="78" t="s">
        <v>158</v>
      </c>
      <c r="B33" s="109" t="s">
        <v>159</v>
      </c>
      <c r="C33" s="30"/>
      <c r="D33" s="30"/>
      <c r="E33" s="31"/>
      <c r="G33" s="202"/>
      <c r="H33" s="178"/>
      <c r="I33" s="178"/>
      <c r="J33" s="178"/>
      <c r="K33" s="183"/>
    </row>
    <row r="34" spans="1:11" ht="15.75">
      <c r="A34" s="55" t="s">
        <v>160</v>
      </c>
      <c r="B34" s="109" t="s">
        <v>161</v>
      </c>
      <c r="C34" s="30"/>
      <c r="D34" s="30"/>
      <c r="E34" s="31"/>
      <c r="G34" s="202"/>
      <c r="H34" s="178"/>
      <c r="I34" s="178"/>
      <c r="J34" s="178"/>
      <c r="K34" s="183"/>
    </row>
    <row r="35" spans="1:11" ht="15.75">
      <c r="A35" s="78" t="s">
        <v>444</v>
      </c>
      <c r="B35" s="109" t="s">
        <v>163</v>
      </c>
      <c r="C35" s="30"/>
      <c r="D35" s="30"/>
      <c r="E35" s="31"/>
      <c r="G35" s="202"/>
      <c r="H35" s="178"/>
      <c r="I35" s="178"/>
      <c r="J35" s="178"/>
      <c r="K35" s="183"/>
    </row>
    <row r="36" spans="1:11" ht="15.75">
      <c r="A36" s="55" t="s">
        <v>628</v>
      </c>
      <c r="B36" s="109" t="s">
        <v>793</v>
      </c>
      <c r="C36" s="30"/>
      <c r="D36" s="30"/>
      <c r="E36" s="31"/>
      <c r="G36" s="202"/>
      <c r="H36" s="178"/>
      <c r="I36" s="178"/>
      <c r="J36" s="178"/>
      <c r="K36" s="183"/>
    </row>
    <row r="37" spans="1:11" ht="15.75">
      <c r="A37" s="55" t="s">
        <v>629</v>
      </c>
      <c r="B37" s="109" t="s">
        <v>793</v>
      </c>
      <c r="C37" s="30"/>
      <c r="D37" s="30"/>
      <c r="E37" s="31"/>
      <c r="G37" s="202"/>
      <c r="H37" s="178"/>
      <c r="I37" s="178"/>
      <c r="J37" s="178"/>
      <c r="K37" s="183"/>
    </row>
    <row r="38" spans="1:11" ht="15.75">
      <c r="A38" s="68" t="s">
        <v>407</v>
      </c>
      <c r="B38" s="111" t="s">
        <v>164</v>
      </c>
      <c r="C38" s="37">
        <f>SUM(C25:C37)</f>
        <v>2002</v>
      </c>
      <c r="D38" s="37">
        <f>SUM(D30:D37)</f>
        <v>1671</v>
      </c>
      <c r="E38" s="38">
        <f>SUM(E25:E37)</f>
        <v>2000</v>
      </c>
      <c r="G38" s="203"/>
      <c r="H38" s="180"/>
      <c r="I38" s="180"/>
      <c r="J38" s="180"/>
      <c r="K38" s="183"/>
    </row>
    <row r="39" spans="1:11" ht="15.75">
      <c r="A39" s="113" t="s">
        <v>575</v>
      </c>
      <c r="B39" s="114"/>
      <c r="C39" s="30"/>
      <c r="D39" s="30"/>
      <c r="E39" s="31"/>
      <c r="G39" s="204"/>
      <c r="H39" s="178"/>
      <c r="I39" s="178"/>
      <c r="J39" s="178"/>
      <c r="K39" s="183"/>
    </row>
    <row r="40" spans="1:11" ht="15.75">
      <c r="A40" s="91" t="s">
        <v>165</v>
      </c>
      <c r="B40" s="109" t="s">
        <v>166</v>
      </c>
      <c r="C40" s="30"/>
      <c r="D40" s="30"/>
      <c r="E40" s="31"/>
      <c r="G40" s="202"/>
      <c r="H40" s="178"/>
      <c r="I40" s="178"/>
      <c r="J40" s="178"/>
      <c r="K40" s="183"/>
    </row>
    <row r="41" spans="1:11" ht="15.75">
      <c r="A41" s="91" t="s">
        <v>445</v>
      </c>
      <c r="B41" s="109" t="s">
        <v>167</v>
      </c>
      <c r="C41" s="30"/>
      <c r="D41" s="30"/>
      <c r="E41" s="31"/>
      <c r="G41" s="202"/>
      <c r="H41" s="178"/>
      <c r="I41" s="178"/>
      <c r="J41" s="178"/>
      <c r="K41" s="183"/>
    </row>
    <row r="42" spans="1:11" ht="15.75">
      <c r="A42" s="91" t="s">
        <v>168</v>
      </c>
      <c r="B42" s="109" t="s">
        <v>169</v>
      </c>
      <c r="C42" s="30"/>
      <c r="D42" s="30"/>
      <c r="E42" s="31"/>
      <c r="G42" s="202"/>
      <c r="H42" s="178"/>
      <c r="I42" s="178"/>
      <c r="J42" s="178"/>
      <c r="K42" s="183"/>
    </row>
    <row r="43" spans="1:11" ht="15.75">
      <c r="A43" s="91" t="s">
        <v>170</v>
      </c>
      <c r="B43" s="109" t="s">
        <v>171</v>
      </c>
      <c r="C43" s="30"/>
      <c r="D43" s="30"/>
      <c r="E43" s="31"/>
      <c r="G43" s="202"/>
      <c r="H43" s="178"/>
      <c r="I43" s="178"/>
      <c r="J43" s="178"/>
      <c r="K43" s="183"/>
    </row>
    <row r="44" spans="1:11" ht="15.75">
      <c r="A44" s="91" t="s">
        <v>172</v>
      </c>
      <c r="B44" s="109" t="s">
        <v>173</v>
      </c>
      <c r="C44" s="30"/>
      <c r="D44" s="30"/>
      <c r="E44" s="31"/>
      <c r="G44" s="202"/>
      <c r="H44" s="178"/>
      <c r="I44" s="178"/>
      <c r="J44" s="178"/>
      <c r="K44" s="183"/>
    </row>
    <row r="45" spans="1:11" ht="15.75">
      <c r="A45" s="91" t="s">
        <v>174</v>
      </c>
      <c r="B45" s="109" t="s">
        <v>175</v>
      </c>
      <c r="C45" s="30"/>
      <c r="D45" s="30"/>
      <c r="E45" s="31"/>
      <c r="G45" s="202"/>
      <c r="H45" s="178"/>
      <c r="I45" s="178"/>
      <c r="J45" s="178"/>
      <c r="K45" s="183"/>
    </row>
    <row r="46" spans="1:11" ht="15.75">
      <c r="A46" s="91" t="s">
        <v>176</v>
      </c>
      <c r="B46" s="109" t="s">
        <v>177</v>
      </c>
      <c r="C46" s="30"/>
      <c r="D46" s="30"/>
      <c r="E46" s="31"/>
      <c r="G46" s="202"/>
      <c r="H46" s="178"/>
      <c r="I46" s="178"/>
      <c r="J46" s="178"/>
      <c r="K46" s="183"/>
    </row>
    <row r="47" spans="1:11" ht="15.75">
      <c r="A47" s="95" t="s">
        <v>409</v>
      </c>
      <c r="B47" s="111" t="s">
        <v>178</v>
      </c>
      <c r="C47" s="37">
        <f>SUM(C40:C46)</f>
        <v>0</v>
      </c>
      <c r="D47" s="37"/>
      <c r="E47" s="38">
        <f>SUM(E40:E46)</f>
        <v>0</v>
      </c>
      <c r="G47" s="203"/>
      <c r="H47" s="180"/>
      <c r="I47" s="180"/>
      <c r="J47" s="180"/>
      <c r="K47" s="183"/>
    </row>
    <row r="48" spans="1:11" ht="15.75">
      <c r="A48" s="64" t="s">
        <v>179</v>
      </c>
      <c r="B48" s="109" t="s">
        <v>180</v>
      </c>
      <c r="C48" s="30"/>
      <c r="D48" s="30"/>
      <c r="E48" s="31"/>
      <c r="G48" s="202"/>
      <c r="H48" s="178"/>
      <c r="I48" s="178"/>
      <c r="J48" s="178"/>
      <c r="K48" s="183"/>
    </row>
    <row r="49" spans="1:11" ht="15.75">
      <c r="A49" s="64" t="s">
        <v>181</v>
      </c>
      <c r="B49" s="109" t="s">
        <v>182</v>
      </c>
      <c r="C49" s="30"/>
      <c r="D49" s="30"/>
      <c r="E49" s="31"/>
      <c r="G49" s="202"/>
      <c r="H49" s="178"/>
      <c r="I49" s="178"/>
      <c r="J49" s="178"/>
      <c r="K49" s="183"/>
    </row>
    <row r="50" spans="1:11" ht="15.75">
      <c r="A50" s="64" t="s">
        <v>183</v>
      </c>
      <c r="B50" s="109" t="s">
        <v>184</v>
      </c>
      <c r="C50" s="30"/>
      <c r="D50" s="30"/>
      <c r="E50" s="31"/>
      <c r="G50" s="202"/>
      <c r="H50" s="178"/>
      <c r="I50" s="178"/>
      <c r="J50" s="178"/>
      <c r="K50" s="183"/>
    </row>
    <row r="51" spans="1:11" ht="15.75">
      <c r="A51" s="64" t="s">
        <v>185</v>
      </c>
      <c r="B51" s="109" t="s">
        <v>186</v>
      </c>
      <c r="C51" s="30"/>
      <c r="D51" s="30"/>
      <c r="E51" s="31"/>
      <c r="G51" s="202"/>
      <c r="H51" s="178"/>
      <c r="I51" s="178"/>
      <c r="J51" s="178"/>
      <c r="K51" s="183"/>
    </row>
    <row r="52" spans="1:11" ht="15.75">
      <c r="A52" s="68" t="s">
        <v>410</v>
      </c>
      <c r="B52" s="111" t="s">
        <v>187</v>
      </c>
      <c r="C52" s="37">
        <f>SUM(C48:C51)</f>
        <v>0</v>
      </c>
      <c r="D52" s="37"/>
      <c r="E52" s="38">
        <f>SUM(E48:E51)</f>
        <v>0</v>
      </c>
      <c r="G52" s="203"/>
      <c r="H52" s="180"/>
      <c r="I52" s="180"/>
      <c r="J52" s="180"/>
      <c r="K52" s="183"/>
    </row>
    <row r="53" spans="1:11" ht="15.75">
      <c r="A53" s="64" t="s">
        <v>195</v>
      </c>
      <c r="B53" s="109" t="s">
        <v>196</v>
      </c>
      <c r="C53" s="30"/>
      <c r="D53" s="30"/>
      <c r="E53" s="31"/>
      <c r="G53" s="202"/>
      <c r="H53" s="178"/>
      <c r="I53" s="178"/>
      <c r="J53" s="178"/>
      <c r="K53" s="183"/>
    </row>
    <row r="54" spans="1:11" ht="15.75">
      <c r="A54" s="64" t="s">
        <v>451</v>
      </c>
      <c r="B54" s="109" t="s">
        <v>794</v>
      </c>
      <c r="C54" s="30"/>
      <c r="D54" s="30"/>
      <c r="E54" s="31"/>
      <c r="G54" s="202"/>
      <c r="H54" s="178"/>
      <c r="I54" s="178"/>
      <c r="J54" s="178"/>
      <c r="K54" s="183"/>
    </row>
    <row r="55" spans="1:11" ht="15.75">
      <c r="A55" s="68" t="s">
        <v>411</v>
      </c>
      <c r="B55" s="111" t="s">
        <v>198</v>
      </c>
      <c r="C55" s="37">
        <f>SUM(C53:C54)</f>
        <v>0</v>
      </c>
      <c r="D55" s="37"/>
      <c r="E55" s="38">
        <f>SUM(E53:E54)</f>
        <v>0</v>
      </c>
      <c r="G55" s="202"/>
      <c r="H55" s="178"/>
      <c r="I55" s="178"/>
      <c r="J55" s="178"/>
      <c r="K55" s="183"/>
    </row>
    <row r="56" spans="1:11" ht="15.75">
      <c r="A56" s="113" t="s">
        <v>574</v>
      </c>
      <c r="B56" s="114"/>
      <c r="C56" s="30"/>
      <c r="D56" s="30"/>
      <c r="E56" s="31"/>
      <c r="G56" s="202"/>
      <c r="H56" s="178"/>
      <c r="I56" s="178"/>
      <c r="J56" s="178"/>
      <c r="K56" s="183"/>
    </row>
    <row r="57" spans="1:11" ht="15.75">
      <c r="A57" s="115" t="s">
        <v>459</v>
      </c>
      <c r="B57" s="116" t="s">
        <v>199</v>
      </c>
      <c r="C57" s="37">
        <f>C8+C9+C15+C24+C38+C47+C52+C55</f>
        <v>97857</v>
      </c>
      <c r="D57" s="37">
        <f>SUM(D38,D24,D15,D9,D8)</f>
        <v>99388</v>
      </c>
      <c r="E57" s="38">
        <f>E8+E9+E15+E24+E38+E47+E52+E55</f>
        <v>98000</v>
      </c>
      <c r="G57" s="202"/>
      <c r="H57" s="178"/>
      <c r="I57" s="178"/>
      <c r="J57" s="178"/>
      <c r="K57" s="183"/>
    </row>
    <row r="58" spans="1:11" ht="15.75">
      <c r="A58" s="68" t="s">
        <v>416</v>
      </c>
      <c r="B58" s="94" t="s">
        <v>207</v>
      </c>
      <c r="C58" s="68"/>
      <c r="D58" s="68"/>
      <c r="E58" s="68"/>
      <c r="G58" s="202"/>
      <c r="H58" s="178"/>
      <c r="I58" s="178"/>
      <c r="J58" s="178"/>
      <c r="K58" s="183"/>
    </row>
    <row r="59" spans="1:11" ht="15.75">
      <c r="A59" s="82" t="s">
        <v>419</v>
      </c>
      <c r="B59" s="94" t="s">
        <v>215</v>
      </c>
      <c r="C59" s="82"/>
      <c r="D59" s="82"/>
      <c r="E59" s="82"/>
      <c r="G59" s="202"/>
      <c r="H59" s="178"/>
      <c r="I59" s="178"/>
      <c r="J59" s="178"/>
      <c r="K59" s="183"/>
    </row>
    <row r="60" spans="1:11" ht="15.75">
      <c r="A60" s="80" t="s">
        <v>216</v>
      </c>
      <c r="B60" s="93" t="s">
        <v>217</v>
      </c>
      <c r="C60" s="80"/>
      <c r="D60" s="80"/>
      <c r="E60" s="80"/>
      <c r="G60" s="202"/>
      <c r="H60" s="178"/>
      <c r="I60" s="178"/>
      <c r="J60" s="178"/>
      <c r="K60" s="183"/>
    </row>
    <row r="61" spans="1:11" ht="15.75">
      <c r="A61" s="80" t="s">
        <v>218</v>
      </c>
      <c r="B61" s="93" t="s">
        <v>219</v>
      </c>
      <c r="C61" s="80"/>
      <c r="D61" s="80"/>
      <c r="E61" s="80"/>
      <c r="G61" s="203"/>
      <c r="H61" s="180"/>
      <c r="I61" s="180"/>
      <c r="J61" s="180"/>
      <c r="K61" s="183"/>
    </row>
    <row r="62" spans="1:11" ht="15.75">
      <c r="A62" s="82" t="s">
        <v>220</v>
      </c>
      <c r="B62" s="94" t="s">
        <v>221</v>
      </c>
      <c r="C62" s="80"/>
      <c r="D62" s="80"/>
      <c r="E62" s="80"/>
      <c r="G62" s="203"/>
      <c r="H62" s="178"/>
      <c r="I62" s="178"/>
      <c r="J62" s="178"/>
      <c r="K62" s="183"/>
    </row>
    <row r="63" spans="1:11" ht="15.75">
      <c r="A63" s="82" t="s">
        <v>420</v>
      </c>
      <c r="B63" s="94" t="s">
        <v>228</v>
      </c>
      <c r="C63" s="82"/>
      <c r="D63" s="82"/>
      <c r="E63" s="82"/>
      <c r="G63" s="205"/>
      <c r="H63" s="180"/>
      <c r="I63" s="180"/>
      <c r="J63" s="180"/>
      <c r="K63" s="183"/>
    </row>
    <row r="64" spans="1:11" ht="15.75">
      <c r="A64" s="64" t="s">
        <v>239</v>
      </c>
      <c r="B64" s="93" t="s">
        <v>240</v>
      </c>
      <c r="C64" s="64"/>
      <c r="D64" s="64"/>
      <c r="E64" s="64"/>
      <c r="G64" s="196"/>
      <c r="H64" s="188"/>
      <c r="I64" s="188"/>
      <c r="J64" s="188"/>
      <c r="K64" s="183"/>
    </row>
    <row r="65" spans="1:11" ht="15.75">
      <c r="A65" s="117" t="s">
        <v>460</v>
      </c>
      <c r="B65" s="118" t="s">
        <v>241</v>
      </c>
      <c r="C65" s="82"/>
      <c r="D65" s="82"/>
      <c r="E65" s="82"/>
      <c r="G65" s="196"/>
      <c r="H65" s="193"/>
      <c r="I65" s="193"/>
      <c r="J65" s="193"/>
      <c r="K65" s="183"/>
    </row>
    <row r="66" spans="1:11" ht="15.75">
      <c r="A66" s="119" t="s">
        <v>497</v>
      </c>
      <c r="B66" s="34"/>
      <c r="C66" s="37">
        <f>C57+C65</f>
        <v>97857</v>
      </c>
      <c r="D66" s="37">
        <f>SUM(D57)</f>
        <v>99388</v>
      </c>
      <c r="E66" s="38">
        <f>E57+E65</f>
        <v>98000</v>
      </c>
      <c r="G66" s="195"/>
      <c r="H66" s="190"/>
      <c r="I66" s="190"/>
      <c r="J66" s="190"/>
      <c r="K66" s="183"/>
    </row>
    <row r="67" spans="1:11" ht="49.5" customHeight="1">
      <c r="A67" s="87" t="s">
        <v>62</v>
      </c>
      <c r="B67" s="88" t="s">
        <v>24</v>
      </c>
      <c r="C67" s="89" t="s">
        <v>696</v>
      </c>
      <c r="D67" s="89"/>
      <c r="E67" s="176" t="s">
        <v>697</v>
      </c>
      <c r="G67" s="195"/>
      <c r="H67" s="190"/>
      <c r="I67" s="190"/>
      <c r="J67" s="190"/>
      <c r="K67" s="183"/>
    </row>
    <row r="68" spans="1:11" ht="15.75">
      <c r="A68" s="93" t="s">
        <v>499</v>
      </c>
      <c r="B68" s="91" t="s">
        <v>254</v>
      </c>
      <c r="C68" s="92"/>
      <c r="D68" s="92"/>
      <c r="E68" s="152"/>
      <c r="G68" s="196"/>
      <c r="H68" s="190"/>
      <c r="I68" s="190"/>
      <c r="J68" s="190"/>
      <c r="K68" s="183"/>
    </row>
    <row r="69" spans="1:11" ht="15.75">
      <c r="A69" s="93" t="s">
        <v>255</v>
      </c>
      <c r="B69" s="91" t="s">
        <v>256</v>
      </c>
      <c r="C69" s="92"/>
      <c r="D69" s="92"/>
      <c r="E69" s="152"/>
      <c r="G69" s="195"/>
      <c r="H69" s="190"/>
      <c r="I69" s="190"/>
      <c r="J69" s="190"/>
      <c r="K69" s="183"/>
    </row>
    <row r="70" spans="1:11" ht="15.75">
      <c r="A70" s="93" t="s">
        <v>257</v>
      </c>
      <c r="B70" s="91" t="s">
        <v>258</v>
      </c>
      <c r="C70" s="92"/>
      <c r="D70" s="92"/>
      <c r="E70" s="152"/>
      <c r="G70" s="195"/>
      <c r="H70" s="190"/>
      <c r="I70" s="190"/>
      <c r="J70" s="190"/>
      <c r="K70" s="183"/>
    </row>
    <row r="71" spans="1:11" ht="15.75">
      <c r="A71" s="93" t="s">
        <v>461</v>
      </c>
      <c r="B71" s="91" t="s">
        <v>259</v>
      </c>
      <c r="C71" s="92"/>
      <c r="D71" s="92"/>
      <c r="E71" s="152"/>
      <c r="G71" s="195"/>
      <c r="H71" s="190"/>
      <c r="I71" s="190"/>
      <c r="J71" s="190"/>
      <c r="K71" s="183"/>
    </row>
    <row r="72" spans="1:11" ht="15.75">
      <c r="A72" s="93" t="s">
        <v>462</v>
      </c>
      <c r="B72" s="91" t="s">
        <v>260</v>
      </c>
      <c r="C72" s="92"/>
      <c r="D72" s="92"/>
      <c r="E72" s="152"/>
      <c r="G72" s="206"/>
      <c r="H72" s="193"/>
      <c r="I72" s="193"/>
      <c r="J72" s="193"/>
      <c r="K72" s="183"/>
    </row>
    <row r="73" spans="1:11" ht="15.75">
      <c r="A73" s="93" t="s">
        <v>463</v>
      </c>
      <c r="B73" s="91" t="s">
        <v>261</v>
      </c>
      <c r="C73" s="92">
        <v>957</v>
      </c>
      <c r="D73" s="92"/>
      <c r="E73" s="152"/>
      <c r="G73" s="195"/>
      <c r="H73" s="190"/>
      <c r="I73" s="190"/>
      <c r="J73" s="190"/>
      <c r="K73" s="183"/>
    </row>
    <row r="74" spans="1:11" ht="15.75">
      <c r="A74" s="94" t="s">
        <v>500</v>
      </c>
      <c r="B74" s="95" t="s">
        <v>262</v>
      </c>
      <c r="C74" s="96">
        <f>C73</f>
        <v>957</v>
      </c>
      <c r="D74" s="96"/>
      <c r="E74" s="152"/>
      <c r="G74" s="195"/>
      <c r="H74" s="186"/>
      <c r="I74" s="186"/>
      <c r="J74" s="186"/>
      <c r="K74" s="183"/>
    </row>
    <row r="75" spans="1:11" ht="15.75">
      <c r="A75" s="93" t="s">
        <v>502</v>
      </c>
      <c r="B75" s="91" t="s">
        <v>273</v>
      </c>
      <c r="C75" s="92"/>
      <c r="D75" s="92"/>
      <c r="E75" s="152"/>
      <c r="G75" s="195"/>
      <c r="H75" s="190"/>
      <c r="I75" s="190"/>
      <c r="J75" s="190"/>
      <c r="K75" s="183"/>
    </row>
    <row r="76" spans="1:11" ht="15.75">
      <c r="A76" s="93" t="s">
        <v>469</v>
      </c>
      <c r="B76" s="91" t="s">
        <v>274</v>
      </c>
      <c r="C76" s="92"/>
      <c r="D76" s="92"/>
      <c r="E76" s="152"/>
      <c r="G76" s="195"/>
      <c r="H76" s="190"/>
      <c r="I76" s="190"/>
      <c r="J76" s="190"/>
      <c r="K76" s="183"/>
    </row>
    <row r="77" spans="1:11" ht="15.75">
      <c r="A77" s="93" t="s">
        <v>470</v>
      </c>
      <c r="B77" s="91" t="s">
        <v>275</v>
      </c>
      <c r="C77" s="92"/>
      <c r="D77" s="92"/>
      <c r="E77" s="152"/>
      <c r="G77" s="206"/>
      <c r="H77" s="193"/>
      <c r="I77" s="193"/>
      <c r="J77" s="193"/>
      <c r="K77" s="183"/>
    </row>
    <row r="78" spans="1:11" ht="15.75">
      <c r="A78" s="93" t="s">
        <v>471</v>
      </c>
      <c r="B78" s="91" t="s">
        <v>276</v>
      </c>
      <c r="C78" s="92"/>
      <c r="D78" s="92"/>
      <c r="E78" s="152"/>
      <c r="G78" s="195"/>
      <c r="H78" s="186"/>
      <c r="I78" s="186"/>
      <c r="J78" s="186"/>
      <c r="K78" s="183"/>
    </row>
    <row r="79" spans="1:11" ht="15.75">
      <c r="A79" s="93" t="s">
        <v>503</v>
      </c>
      <c r="B79" s="91" t="s">
        <v>291</v>
      </c>
      <c r="C79" s="92"/>
      <c r="D79" s="92"/>
      <c r="E79" s="152"/>
      <c r="G79" s="207"/>
      <c r="H79" s="193"/>
      <c r="I79" s="193"/>
      <c r="J79" s="193"/>
      <c r="K79" s="183"/>
    </row>
    <row r="80" spans="1:11" ht="15.75">
      <c r="A80" s="93" t="s">
        <v>476</v>
      </c>
      <c r="B80" s="91" t="s">
        <v>292</v>
      </c>
      <c r="C80" s="92">
        <v>951</v>
      </c>
      <c r="D80" s="92">
        <v>942</v>
      </c>
      <c r="E80" s="152"/>
      <c r="G80" s="208"/>
      <c r="H80" s="180"/>
      <c r="I80" s="180"/>
      <c r="J80" s="180"/>
      <c r="K80" s="183"/>
    </row>
    <row r="81" spans="1:11" ht="15.75">
      <c r="A81" s="94" t="s">
        <v>504</v>
      </c>
      <c r="B81" s="95" t="s">
        <v>293</v>
      </c>
      <c r="C81" s="96">
        <f>SUM(C75:C80)</f>
        <v>951</v>
      </c>
      <c r="D81" s="96">
        <f>SUM(D80)</f>
        <v>942</v>
      </c>
      <c r="E81" s="153"/>
      <c r="G81" s="200"/>
      <c r="H81" s="201"/>
      <c r="I81" s="201"/>
      <c r="J81" s="201"/>
      <c r="K81" s="183"/>
    </row>
    <row r="82" spans="1:11" ht="15.75">
      <c r="A82" s="64" t="s">
        <v>294</v>
      </c>
      <c r="B82" s="91" t="s">
        <v>295</v>
      </c>
      <c r="C82" s="92"/>
      <c r="D82" s="92">
        <v>198</v>
      </c>
      <c r="E82" s="152"/>
      <c r="G82" s="209"/>
      <c r="H82" s="179"/>
      <c r="I82" s="179"/>
      <c r="J82" s="179"/>
      <c r="K82" s="183"/>
    </row>
    <row r="83" spans="1:11" ht="15.75">
      <c r="A83" s="64" t="s">
        <v>477</v>
      </c>
      <c r="B83" s="91" t="s">
        <v>296</v>
      </c>
      <c r="C83" s="92"/>
      <c r="D83" s="92"/>
      <c r="E83" s="152"/>
      <c r="G83" s="209"/>
      <c r="H83" s="179"/>
      <c r="I83" s="179"/>
      <c r="J83" s="179"/>
      <c r="K83" s="183"/>
    </row>
    <row r="84" spans="1:11" ht="15.75">
      <c r="A84" s="64" t="s">
        <v>478</v>
      </c>
      <c r="B84" s="91" t="s">
        <v>297</v>
      </c>
      <c r="C84" s="92">
        <v>7</v>
      </c>
      <c r="D84" s="92"/>
      <c r="E84" s="152"/>
      <c r="G84" s="209"/>
      <c r="H84" s="179"/>
      <c r="I84" s="179"/>
      <c r="J84" s="179"/>
      <c r="K84" s="183"/>
    </row>
    <row r="85" spans="1:11" ht="15.75">
      <c r="A85" s="64" t="s">
        <v>479</v>
      </c>
      <c r="B85" s="91" t="s">
        <v>298</v>
      </c>
      <c r="C85" s="92"/>
      <c r="D85" s="92"/>
      <c r="E85" s="152"/>
      <c r="G85" s="209"/>
      <c r="H85" s="179"/>
      <c r="I85" s="179"/>
      <c r="J85" s="179"/>
      <c r="K85" s="183"/>
    </row>
    <row r="86" spans="1:11" ht="15.75">
      <c r="A86" s="64" t="s">
        <v>299</v>
      </c>
      <c r="B86" s="91" t="s">
        <v>300</v>
      </c>
      <c r="C86" s="92"/>
      <c r="D86" s="92"/>
      <c r="E86" s="152"/>
      <c r="G86" s="209"/>
      <c r="H86" s="179"/>
      <c r="I86" s="179"/>
      <c r="J86" s="179"/>
      <c r="K86" s="183"/>
    </row>
    <row r="87" spans="1:11" ht="15.75">
      <c r="A87" s="64" t="s">
        <v>301</v>
      </c>
      <c r="B87" s="91" t="s">
        <v>302</v>
      </c>
      <c r="C87" s="92">
        <v>5</v>
      </c>
      <c r="D87" s="92">
        <v>34</v>
      </c>
      <c r="E87" s="152"/>
      <c r="G87" s="209"/>
      <c r="H87" s="179"/>
      <c r="I87" s="179"/>
      <c r="J87" s="179"/>
      <c r="K87" s="183"/>
    </row>
    <row r="88" spans="1:11" ht="15.75">
      <c r="A88" s="64" t="s">
        <v>303</v>
      </c>
      <c r="B88" s="91" t="s">
        <v>304</v>
      </c>
      <c r="C88" s="92"/>
      <c r="D88" s="92"/>
      <c r="E88" s="152"/>
      <c r="G88" s="210"/>
      <c r="H88" s="181"/>
      <c r="I88" s="181"/>
      <c r="J88" s="179"/>
      <c r="K88" s="183"/>
    </row>
    <row r="89" spans="1:11" ht="15.75">
      <c r="A89" s="64" t="s">
        <v>480</v>
      </c>
      <c r="B89" s="91" t="s">
        <v>305</v>
      </c>
      <c r="C89" s="92"/>
      <c r="D89" s="92"/>
      <c r="E89" s="152"/>
      <c r="G89" s="209"/>
      <c r="H89" s="179"/>
      <c r="I89" s="179"/>
      <c r="J89" s="179"/>
      <c r="K89" s="183"/>
    </row>
    <row r="90" spans="1:11" ht="15.75">
      <c r="A90" s="64" t="s">
        <v>481</v>
      </c>
      <c r="B90" s="91" t="s">
        <v>306</v>
      </c>
      <c r="C90" s="92"/>
      <c r="D90" s="92"/>
      <c r="E90" s="152"/>
      <c r="G90" s="209"/>
      <c r="H90" s="179"/>
      <c r="I90" s="179"/>
      <c r="J90" s="179"/>
      <c r="K90" s="183"/>
    </row>
    <row r="91" spans="1:11" ht="15.75">
      <c r="A91" s="64" t="s">
        <v>482</v>
      </c>
      <c r="B91" s="91" t="s">
        <v>777</v>
      </c>
      <c r="C91" s="92">
        <v>55</v>
      </c>
      <c r="D91" s="92">
        <v>1006</v>
      </c>
      <c r="E91" s="152"/>
      <c r="G91" s="209"/>
      <c r="H91" s="179"/>
      <c r="I91" s="179"/>
      <c r="J91" s="179"/>
      <c r="K91" s="183"/>
    </row>
    <row r="92" spans="1:11" ht="15.75">
      <c r="A92" s="68" t="s">
        <v>505</v>
      </c>
      <c r="B92" s="95" t="s">
        <v>308</v>
      </c>
      <c r="C92" s="96">
        <f>SUM(C82:C91)</f>
        <v>67</v>
      </c>
      <c r="D92" s="96">
        <f>SUM(D82:D91)</f>
        <v>1238</v>
      </c>
      <c r="E92" s="153"/>
      <c r="G92" s="209"/>
      <c r="H92" s="179"/>
      <c r="I92" s="179"/>
      <c r="J92" s="179"/>
      <c r="K92" s="183"/>
    </row>
    <row r="93" spans="1:11" ht="15.75">
      <c r="A93" s="64" t="s">
        <v>487</v>
      </c>
      <c r="B93" s="91" t="s">
        <v>320</v>
      </c>
      <c r="C93" s="92">
        <v>10</v>
      </c>
      <c r="D93" s="92"/>
      <c r="E93" s="152"/>
      <c r="G93" s="209"/>
      <c r="H93" s="179"/>
      <c r="I93" s="179"/>
      <c r="J93" s="179"/>
      <c r="K93" s="183"/>
    </row>
    <row r="94" spans="1:11" ht="15.75">
      <c r="A94" s="94" t="s">
        <v>507</v>
      </c>
      <c r="B94" s="95" t="s">
        <v>321</v>
      </c>
      <c r="C94" s="96">
        <f>SUM(C93:C93)</f>
        <v>10</v>
      </c>
      <c r="D94" s="96"/>
      <c r="E94" s="153"/>
      <c r="G94" s="209"/>
      <c r="H94" s="179"/>
      <c r="I94" s="179"/>
      <c r="J94" s="179"/>
      <c r="K94" s="183"/>
    </row>
    <row r="95" spans="1:11" ht="15.75">
      <c r="A95" s="113" t="s">
        <v>575</v>
      </c>
      <c r="B95" s="120"/>
      <c r="C95" s="92"/>
      <c r="D95" s="92"/>
      <c r="E95" s="152"/>
      <c r="G95" s="210"/>
      <c r="H95" s="181"/>
      <c r="I95" s="181"/>
      <c r="J95" s="181"/>
      <c r="K95" s="183"/>
    </row>
    <row r="96" spans="1:11" ht="15.75">
      <c r="A96" s="93" t="s">
        <v>263</v>
      </c>
      <c r="B96" s="91" t="s">
        <v>264</v>
      </c>
      <c r="C96" s="92"/>
      <c r="D96" s="92"/>
      <c r="E96" s="152"/>
      <c r="G96" s="209"/>
      <c r="H96" s="179"/>
      <c r="I96" s="179"/>
      <c r="J96" s="179"/>
      <c r="K96" s="183"/>
    </row>
    <row r="97" spans="1:11" ht="15.75">
      <c r="A97" s="94" t="s">
        <v>501</v>
      </c>
      <c r="B97" s="95" t="s">
        <v>270</v>
      </c>
      <c r="C97" s="92"/>
      <c r="D97" s="92"/>
      <c r="E97" s="152"/>
      <c r="G97" s="209"/>
      <c r="H97" s="179"/>
      <c r="I97" s="179"/>
      <c r="J97" s="179"/>
      <c r="K97" s="183"/>
    </row>
    <row r="98" spans="1:11" ht="15.75">
      <c r="A98" s="64" t="s">
        <v>483</v>
      </c>
      <c r="B98" s="91" t="s">
        <v>309</v>
      </c>
      <c r="C98" s="92"/>
      <c r="D98" s="92"/>
      <c r="E98" s="152"/>
      <c r="G98" s="209"/>
      <c r="H98" s="179"/>
      <c r="I98" s="179"/>
      <c r="J98" s="179"/>
      <c r="K98" s="183"/>
    </row>
    <row r="99" spans="1:11" ht="15.75">
      <c r="A99" s="64" t="s">
        <v>484</v>
      </c>
      <c r="B99" s="91" t="s">
        <v>310</v>
      </c>
      <c r="C99" s="92"/>
      <c r="D99" s="92"/>
      <c r="E99" s="152"/>
      <c r="G99" s="209"/>
      <c r="H99" s="179"/>
      <c r="I99" s="179"/>
      <c r="J99" s="179"/>
      <c r="K99" s="183"/>
    </row>
    <row r="100" spans="1:11" ht="15.75">
      <c r="A100" s="64" t="s">
        <v>311</v>
      </c>
      <c r="B100" s="91" t="s">
        <v>312</v>
      </c>
      <c r="C100" s="92"/>
      <c r="D100" s="92"/>
      <c r="E100" s="152"/>
      <c r="G100" s="209"/>
      <c r="H100" s="179"/>
      <c r="I100" s="179"/>
      <c r="J100" s="179"/>
      <c r="K100" s="183"/>
    </row>
    <row r="101" spans="1:11" ht="15.75">
      <c r="A101" s="64" t="s">
        <v>485</v>
      </c>
      <c r="B101" s="91" t="s">
        <v>313</v>
      </c>
      <c r="C101" s="92"/>
      <c r="D101" s="92"/>
      <c r="E101" s="152"/>
      <c r="G101" s="209"/>
      <c r="H101" s="179"/>
      <c r="I101" s="179"/>
      <c r="J101" s="179"/>
      <c r="K101" s="183"/>
    </row>
    <row r="102" spans="1:11" ht="15.75">
      <c r="A102" s="64" t="s">
        <v>314</v>
      </c>
      <c r="B102" s="91" t="s">
        <v>315</v>
      </c>
      <c r="C102" s="92"/>
      <c r="D102" s="92"/>
      <c r="E102" s="152"/>
      <c r="G102" s="209"/>
      <c r="H102" s="179"/>
      <c r="I102" s="179"/>
      <c r="J102" s="179"/>
      <c r="K102" s="183"/>
    </row>
    <row r="103" spans="1:11" ht="15.75">
      <c r="A103" s="94" t="s">
        <v>506</v>
      </c>
      <c r="B103" s="95" t="s">
        <v>316</v>
      </c>
      <c r="C103" s="92"/>
      <c r="D103" s="92"/>
      <c r="E103" s="152"/>
      <c r="G103" s="209"/>
      <c r="H103" s="179"/>
      <c r="I103" s="179"/>
      <c r="J103" s="179"/>
      <c r="K103" s="183"/>
    </row>
    <row r="104" spans="1:11" ht="15.75">
      <c r="A104" s="94" t="s">
        <v>509</v>
      </c>
      <c r="B104" s="95" t="s">
        <v>326</v>
      </c>
      <c r="C104" s="92"/>
      <c r="D104" s="92"/>
      <c r="E104" s="152"/>
      <c r="G104" s="209"/>
      <c r="H104" s="179"/>
      <c r="I104" s="179"/>
      <c r="J104" s="179"/>
      <c r="K104" s="183"/>
    </row>
    <row r="105" spans="1:11" ht="15.75">
      <c r="A105" s="113" t="s">
        <v>574</v>
      </c>
      <c r="B105" s="120"/>
      <c r="C105" s="92"/>
      <c r="D105" s="92"/>
      <c r="E105" s="152"/>
      <c r="G105" s="209"/>
      <c r="H105" s="179"/>
      <c r="I105" s="179"/>
      <c r="J105" s="179"/>
      <c r="K105" s="183"/>
    </row>
    <row r="106" spans="1:11" ht="15.75">
      <c r="A106" s="121" t="s">
        <v>508</v>
      </c>
      <c r="B106" s="115" t="s">
        <v>327</v>
      </c>
      <c r="C106" s="96">
        <f>C74+C81+C92+C94+C97+C103+C104</f>
        <v>1985</v>
      </c>
      <c r="D106" s="96">
        <f>SUM(D92,D81)</f>
        <v>2180</v>
      </c>
      <c r="E106" s="153"/>
      <c r="G106" s="210"/>
      <c r="H106" s="181"/>
      <c r="I106" s="181"/>
      <c r="J106" s="181"/>
      <c r="K106" s="183"/>
    </row>
    <row r="107" spans="1:11" ht="15.75">
      <c r="A107" s="122" t="s">
        <v>626</v>
      </c>
      <c r="B107" s="123"/>
      <c r="C107" s="92"/>
      <c r="D107" s="92"/>
      <c r="E107" s="152"/>
      <c r="G107" s="209"/>
      <c r="H107" s="179"/>
      <c r="I107" s="179"/>
      <c r="J107" s="179"/>
      <c r="K107" s="183"/>
    </row>
    <row r="108" spans="1:11" ht="15.75">
      <c r="A108" s="122" t="s">
        <v>627</v>
      </c>
      <c r="B108" s="123"/>
      <c r="C108" s="92"/>
      <c r="D108" s="92"/>
      <c r="E108" s="152"/>
      <c r="G108" s="209"/>
      <c r="H108" s="179"/>
      <c r="I108" s="179"/>
      <c r="J108" s="179"/>
      <c r="K108" s="183"/>
    </row>
    <row r="109" spans="1:11" ht="15.75">
      <c r="A109" s="68" t="s">
        <v>510</v>
      </c>
      <c r="B109" s="94" t="s">
        <v>332</v>
      </c>
      <c r="C109" s="92"/>
      <c r="D109" s="92"/>
      <c r="E109" s="152"/>
      <c r="G109" s="209"/>
      <c r="H109" s="179"/>
      <c r="I109" s="179"/>
      <c r="J109" s="179"/>
      <c r="K109" s="183"/>
    </row>
    <row r="110" spans="1:11" ht="15.75">
      <c r="A110" s="82" t="s">
        <v>511</v>
      </c>
      <c r="B110" s="94" t="s">
        <v>339</v>
      </c>
      <c r="C110" s="92"/>
      <c r="D110" s="92"/>
      <c r="E110" s="152"/>
      <c r="G110" s="210"/>
      <c r="H110" s="181"/>
      <c r="I110" s="181"/>
      <c r="J110" s="181"/>
      <c r="K110" s="183"/>
    </row>
    <row r="111" spans="1:11" ht="15.75">
      <c r="A111" s="93" t="s">
        <v>624</v>
      </c>
      <c r="B111" s="93" t="s">
        <v>340</v>
      </c>
      <c r="C111" s="92">
        <v>4354</v>
      </c>
      <c r="D111" s="92">
        <v>29</v>
      </c>
      <c r="E111" s="152">
        <v>733</v>
      </c>
      <c r="G111" s="211"/>
      <c r="H111" s="179"/>
      <c r="I111" s="179"/>
      <c r="J111" s="179"/>
      <c r="K111" s="183"/>
    </row>
    <row r="112" spans="1:11" ht="15.75">
      <c r="A112" s="93" t="s">
        <v>625</v>
      </c>
      <c r="B112" s="93" t="s">
        <v>340</v>
      </c>
      <c r="C112" s="92"/>
      <c r="D112" s="92"/>
      <c r="E112" s="152"/>
      <c r="G112" s="209"/>
      <c r="H112" s="179"/>
      <c r="I112" s="179"/>
      <c r="J112" s="179"/>
      <c r="K112" s="183"/>
    </row>
    <row r="113" spans="1:11" ht="15.75">
      <c r="A113" s="93" t="s">
        <v>622</v>
      </c>
      <c r="B113" s="93" t="s">
        <v>341</v>
      </c>
      <c r="C113" s="92"/>
      <c r="D113" s="92"/>
      <c r="E113" s="152"/>
      <c r="G113" s="209"/>
      <c r="H113" s="179"/>
      <c r="I113" s="179"/>
      <c r="J113" s="179"/>
      <c r="K113" s="183"/>
    </row>
    <row r="114" spans="1:11" ht="15.75">
      <c r="A114" s="93" t="s">
        <v>623</v>
      </c>
      <c r="B114" s="93" t="s">
        <v>341</v>
      </c>
      <c r="C114" s="92"/>
      <c r="D114" s="92"/>
      <c r="E114" s="152"/>
      <c r="G114" s="209"/>
      <c r="H114" s="179"/>
      <c r="I114" s="179"/>
      <c r="J114" s="179"/>
      <c r="K114" s="183"/>
    </row>
    <row r="115" spans="1:11" ht="15.75">
      <c r="A115" s="94" t="s">
        <v>512</v>
      </c>
      <c r="B115" s="94" t="s">
        <v>342</v>
      </c>
      <c r="C115" s="96">
        <f>SUM(C111:C114)</f>
        <v>4354</v>
      </c>
      <c r="D115" s="96"/>
      <c r="E115" s="153">
        <f>SUM(E111:E114)</f>
        <v>733</v>
      </c>
      <c r="G115" s="209"/>
      <c r="H115" s="179"/>
      <c r="I115" s="179"/>
      <c r="J115" s="179"/>
      <c r="K115" s="183"/>
    </row>
    <row r="116" spans="1:11" ht="15.75">
      <c r="A116" s="80" t="s">
        <v>343</v>
      </c>
      <c r="B116" s="93" t="s">
        <v>344</v>
      </c>
      <c r="C116" s="92"/>
      <c r="D116" s="92"/>
      <c r="E116" s="152"/>
      <c r="G116" s="209"/>
      <c r="H116" s="179"/>
      <c r="I116" s="179"/>
      <c r="J116" s="179"/>
      <c r="K116" s="183"/>
    </row>
    <row r="117" spans="1:11" ht="15.75">
      <c r="A117" s="80" t="s">
        <v>345</v>
      </c>
      <c r="B117" s="93" t="s">
        <v>346</v>
      </c>
      <c r="C117" s="92"/>
      <c r="D117" s="92"/>
      <c r="E117" s="152"/>
      <c r="G117" s="210"/>
      <c r="H117" s="179"/>
      <c r="I117" s="179"/>
      <c r="J117" s="179"/>
      <c r="K117" s="183"/>
    </row>
    <row r="118" spans="1:11" ht="15.75">
      <c r="A118" s="80" t="s">
        <v>347</v>
      </c>
      <c r="B118" s="93" t="s">
        <v>348</v>
      </c>
      <c r="C118" s="92">
        <v>91518</v>
      </c>
      <c r="D118" s="92">
        <v>97912</v>
      </c>
      <c r="E118" s="152">
        <v>97267</v>
      </c>
      <c r="G118" s="209"/>
      <c r="H118" s="179"/>
      <c r="I118" s="179"/>
      <c r="J118" s="179"/>
      <c r="K118" s="183"/>
    </row>
    <row r="119" spans="1:11" ht="15.75">
      <c r="A119" s="80" t="s">
        <v>349</v>
      </c>
      <c r="B119" s="93" t="s">
        <v>350</v>
      </c>
      <c r="C119" s="92"/>
      <c r="D119" s="92"/>
      <c r="E119" s="152"/>
      <c r="G119" s="209"/>
      <c r="H119" s="179"/>
      <c r="I119" s="179"/>
      <c r="J119" s="179"/>
      <c r="K119" s="183"/>
    </row>
    <row r="120" spans="1:11" ht="15.75">
      <c r="A120" s="64" t="s">
        <v>495</v>
      </c>
      <c r="B120" s="93" t="s">
        <v>351</v>
      </c>
      <c r="C120" s="92"/>
      <c r="D120" s="92"/>
      <c r="E120" s="152"/>
      <c r="G120" s="209"/>
      <c r="H120" s="179"/>
      <c r="I120" s="179"/>
      <c r="J120" s="179"/>
      <c r="K120" s="183"/>
    </row>
    <row r="121" spans="1:11" ht="15.75">
      <c r="A121" s="68" t="s">
        <v>513</v>
      </c>
      <c r="B121" s="94" t="s">
        <v>353</v>
      </c>
      <c r="C121" s="96">
        <f>SUM(C116:C120)</f>
        <v>91518</v>
      </c>
      <c r="D121" s="96">
        <f>SUM(D111:D120)</f>
        <v>97941</v>
      </c>
      <c r="E121" s="153">
        <f>SUM(E116:E120)</f>
        <v>97267</v>
      </c>
      <c r="G121" s="209"/>
      <c r="H121" s="179"/>
      <c r="I121" s="179"/>
      <c r="J121" s="179"/>
      <c r="K121" s="183"/>
    </row>
    <row r="122" spans="1:11" ht="15.75">
      <c r="A122" s="82" t="s">
        <v>514</v>
      </c>
      <c r="B122" s="94" t="s">
        <v>361</v>
      </c>
      <c r="C122" s="92"/>
      <c r="D122" s="92"/>
      <c r="E122" s="152"/>
      <c r="G122" s="209"/>
      <c r="H122" s="179"/>
      <c r="I122" s="179"/>
      <c r="J122" s="179"/>
      <c r="K122" s="183"/>
    </row>
    <row r="123" spans="1:11" ht="15.75">
      <c r="A123" s="68" t="s">
        <v>362</v>
      </c>
      <c r="B123" s="94" t="s">
        <v>363</v>
      </c>
      <c r="C123" s="92"/>
      <c r="D123" s="92"/>
      <c r="E123" s="152"/>
      <c r="G123" s="210"/>
      <c r="H123" s="179"/>
      <c r="I123" s="179"/>
      <c r="J123" s="179"/>
      <c r="K123" s="183"/>
    </row>
    <row r="124" spans="1:11" ht="15.75">
      <c r="A124" s="117" t="s">
        <v>515</v>
      </c>
      <c r="B124" s="118" t="s">
        <v>364</v>
      </c>
      <c r="C124" s="96">
        <f>C109+C110+C115+C121+C122+C123</f>
        <v>95872</v>
      </c>
      <c r="D124" s="96">
        <f>SUM(D121)</f>
        <v>97941</v>
      </c>
      <c r="E124" s="153">
        <f>E109+E110+E115+E121+E122+E123</f>
        <v>98000</v>
      </c>
      <c r="G124" s="209"/>
      <c r="H124" s="179"/>
      <c r="I124" s="179"/>
      <c r="J124" s="179"/>
      <c r="K124" s="183"/>
    </row>
    <row r="125" spans="1:11" ht="15.75">
      <c r="A125" s="119" t="s">
        <v>498</v>
      </c>
      <c r="B125" s="34"/>
      <c r="C125" s="96">
        <f>C106+C124</f>
        <v>97857</v>
      </c>
      <c r="D125" s="96">
        <f>SUM(D124,D106)</f>
        <v>100121</v>
      </c>
      <c r="E125" s="153">
        <f>E106+E124</f>
        <v>98000</v>
      </c>
      <c r="G125" s="209"/>
      <c r="H125" s="179"/>
      <c r="I125" s="179"/>
      <c r="J125" s="179"/>
      <c r="K125" s="183"/>
    </row>
    <row r="126" spans="7:11" ht="15.75">
      <c r="G126" s="209"/>
      <c r="H126" s="179"/>
      <c r="I126" s="179"/>
      <c r="J126" s="179"/>
      <c r="K126" s="183"/>
    </row>
    <row r="127" spans="7:11" ht="15.75">
      <c r="G127" s="210"/>
      <c r="H127" s="179"/>
      <c r="I127" s="179"/>
      <c r="J127" s="179"/>
      <c r="K127" s="183"/>
    </row>
    <row r="128" spans="7:11" ht="15.75">
      <c r="G128" s="211"/>
      <c r="H128" s="179"/>
      <c r="I128" s="179"/>
      <c r="J128" s="179"/>
      <c r="K128" s="183"/>
    </row>
    <row r="129" spans="7:11" ht="15.75">
      <c r="G129" s="212"/>
      <c r="H129" s="181"/>
      <c r="I129" s="181"/>
      <c r="J129" s="181"/>
      <c r="K129" s="183"/>
    </row>
    <row r="130" spans="7:11" ht="15.75">
      <c r="G130" s="213"/>
      <c r="H130" s="179"/>
      <c r="I130" s="179"/>
      <c r="J130" s="179"/>
      <c r="K130" s="183"/>
    </row>
    <row r="131" spans="7:11" ht="15.75">
      <c r="G131" s="213"/>
      <c r="H131" s="179"/>
      <c r="I131" s="179"/>
      <c r="J131" s="179"/>
      <c r="K131" s="183"/>
    </row>
    <row r="132" spans="7:11" ht="15.75">
      <c r="G132" s="196"/>
      <c r="H132" s="179"/>
      <c r="I132" s="179"/>
      <c r="J132" s="179"/>
      <c r="K132" s="183"/>
    </row>
    <row r="133" spans="7:11" ht="15.75">
      <c r="G133" s="196"/>
      <c r="H133" s="179"/>
      <c r="I133" s="179"/>
      <c r="J133" s="179"/>
      <c r="K133" s="183"/>
    </row>
    <row r="134" spans="7:11" ht="15.75">
      <c r="G134" s="195"/>
      <c r="H134" s="179"/>
      <c r="I134" s="179"/>
      <c r="J134" s="179"/>
      <c r="K134" s="183"/>
    </row>
    <row r="135" spans="7:11" ht="15.75">
      <c r="G135" s="195"/>
      <c r="H135" s="179"/>
      <c r="I135" s="179"/>
      <c r="J135" s="179"/>
      <c r="K135" s="183"/>
    </row>
    <row r="136" spans="7:11" ht="15.75">
      <c r="G136" s="195"/>
      <c r="H136" s="179"/>
      <c r="I136" s="179"/>
      <c r="J136" s="179"/>
      <c r="K136" s="183"/>
    </row>
    <row r="137" spans="7:11" ht="15.75">
      <c r="G137" s="195"/>
      <c r="H137" s="179"/>
      <c r="I137" s="179"/>
      <c r="J137" s="179"/>
      <c r="K137" s="183"/>
    </row>
    <row r="138" spans="7:11" ht="15.75">
      <c r="G138" s="196"/>
      <c r="H138" s="181"/>
      <c r="I138" s="181"/>
      <c r="J138" s="181"/>
      <c r="K138" s="183"/>
    </row>
    <row r="139" spans="7:11" ht="15.75">
      <c r="G139" s="195"/>
      <c r="H139" s="179"/>
      <c r="I139" s="179"/>
      <c r="J139" s="179"/>
      <c r="K139" s="183"/>
    </row>
    <row r="140" spans="7:11" ht="15.75">
      <c r="G140" s="195"/>
      <c r="H140" s="179"/>
      <c r="I140" s="179"/>
      <c r="J140" s="179"/>
      <c r="K140" s="183"/>
    </row>
    <row r="141" spans="7:11" ht="15.75">
      <c r="G141" s="195"/>
      <c r="H141" s="179"/>
      <c r="I141" s="179"/>
      <c r="J141" s="179"/>
      <c r="K141" s="183"/>
    </row>
    <row r="142" spans="7:11" ht="15.75">
      <c r="G142" s="195"/>
      <c r="H142" s="179"/>
      <c r="I142" s="179"/>
      <c r="J142" s="179"/>
      <c r="K142" s="183"/>
    </row>
    <row r="143" spans="7:11" ht="15.75">
      <c r="G143" s="195"/>
      <c r="H143" s="179"/>
      <c r="I143" s="179"/>
      <c r="J143" s="179"/>
      <c r="K143" s="183"/>
    </row>
    <row r="144" spans="7:11" ht="15.75">
      <c r="G144" s="196"/>
      <c r="H144" s="181"/>
      <c r="I144" s="181"/>
      <c r="J144" s="181"/>
      <c r="K144" s="183"/>
    </row>
    <row r="145" spans="7:11" ht="15.75">
      <c r="G145" s="195"/>
      <c r="H145" s="179"/>
      <c r="I145" s="179"/>
      <c r="J145" s="179"/>
      <c r="K145" s="183"/>
    </row>
    <row r="146" spans="7:11" ht="15.75">
      <c r="G146" s="195"/>
      <c r="H146" s="179"/>
      <c r="I146" s="179"/>
      <c r="J146" s="179"/>
      <c r="K146" s="183"/>
    </row>
    <row r="147" spans="7:11" ht="15.75">
      <c r="G147" s="195"/>
      <c r="H147" s="179"/>
      <c r="I147" s="179"/>
      <c r="J147" s="179"/>
      <c r="K147" s="183"/>
    </row>
    <row r="148" spans="7:11" ht="15.75">
      <c r="G148" s="195"/>
      <c r="H148" s="179"/>
      <c r="I148" s="179"/>
      <c r="J148" s="179"/>
      <c r="K148" s="183"/>
    </row>
    <row r="149" spans="7:11" ht="15.75">
      <c r="G149" s="196"/>
      <c r="H149" s="179"/>
      <c r="I149" s="179"/>
      <c r="J149" s="179"/>
      <c r="K149" s="183"/>
    </row>
    <row r="150" spans="7:11" ht="15.75">
      <c r="G150" s="196"/>
      <c r="H150" s="179"/>
      <c r="I150" s="179"/>
      <c r="J150" s="179"/>
      <c r="K150" s="183"/>
    </row>
    <row r="151" spans="7:11" ht="15.75">
      <c r="G151" s="207"/>
      <c r="H151" s="181"/>
      <c r="I151" s="181"/>
      <c r="J151" s="181"/>
      <c r="K151" s="183"/>
    </row>
    <row r="152" spans="7:11" ht="15.75">
      <c r="G152" s="208"/>
      <c r="H152" s="181"/>
      <c r="I152" s="181"/>
      <c r="J152" s="181"/>
      <c r="K152" s="183"/>
    </row>
  </sheetData>
  <sheetProtection/>
  <mergeCells count="2">
    <mergeCell ref="A1:D1"/>
    <mergeCell ref="A2:D2"/>
  </mergeCells>
  <printOptions/>
  <pageMargins left="0.25" right="0.25" top="0.75" bottom="0.75" header="0.3" footer="0.3"/>
  <pageSetup fitToHeight="2" fitToWidth="1" horizontalDpi="300" verticalDpi="300" orientation="portrait" paperSize="9" scale="63" r:id="rId1"/>
  <headerFooter>
    <oddHeader>&amp;R&amp;"-,Félkövér"13.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5">
      <selection activeCell="A41" sqref="A41"/>
    </sheetView>
  </sheetViews>
  <sheetFormatPr defaultColWidth="9.140625" defaultRowHeight="15"/>
  <cols>
    <col min="1" max="1" width="100.00390625" style="26" customWidth="1"/>
    <col min="2" max="2" width="9.140625" style="26" customWidth="1"/>
    <col min="3" max="3" width="17.00390625" style="26" customWidth="1"/>
    <col min="4" max="16384" width="9.140625" style="26" customWidth="1"/>
  </cols>
  <sheetData>
    <row r="1" spans="1:3" ht="28.5" customHeight="1">
      <c r="A1" s="415" t="s">
        <v>724</v>
      </c>
      <c r="B1" s="416"/>
      <c r="C1" s="416"/>
    </row>
    <row r="2" spans="1:3" ht="26.25" customHeight="1">
      <c r="A2" s="417" t="s">
        <v>25</v>
      </c>
      <c r="B2" s="417"/>
      <c r="C2" s="417"/>
    </row>
    <row r="3" spans="1:3" ht="18.75" customHeight="1">
      <c r="A3" s="216"/>
      <c r="B3" s="35"/>
      <c r="C3" s="35"/>
    </row>
    <row r="4" ht="23.25" customHeight="1">
      <c r="A4" s="32" t="s">
        <v>685</v>
      </c>
    </row>
    <row r="5" spans="1:3" ht="31.5">
      <c r="A5" s="33" t="s">
        <v>631</v>
      </c>
      <c r="B5" s="217" t="s">
        <v>63</v>
      </c>
      <c r="C5" s="218" t="s">
        <v>11</v>
      </c>
    </row>
    <row r="6" spans="1:3" ht="15.75">
      <c r="A6" s="219" t="s">
        <v>373</v>
      </c>
      <c r="B6" s="220" t="s">
        <v>142</v>
      </c>
      <c r="C6" s="221"/>
    </row>
    <row r="7" spans="1:3" ht="15.75">
      <c r="A7" s="219" t="s">
        <v>374</v>
      </c>
      <c r="B7" s="220" t="s">
        <v>142</v>
      </c>
      <c r="C7" s="221"/>
    </row>
    <row r="8" spans="1:3" ht="15.75">
      <c r="A8" s="219" t="s">
        <v>375</v>
      </c>
      <c r="B8" s="220" t="s">
        <v>142</v>
      </c>
      <c r="C8" s="221"/>
    </row>
    <row r="9" spans="1:3" ht="15.75">
      <c r="A9" s="219" t="s">
        <v>376</v>
      </c>
      <c r="B9" s="220" t="s">
        <v>142</v>
      </c>
      <c r="C9" s="221"/>
    </row>
    <row r="10" spans="1:3" ht="15.75">
      <c r="A10" s="222" t="s">
        <v>377</v>
      </c>
      <c r="B10" s="220" t="s">
        <v>142</v>
      </c>
      <c r="C10" s="221"/>
    </row>
    <row r="11" spans="1:3" ht="15.75">
      <c r="A11" s="222" t="s">
        <v>378</v>
      </c>
      <c r="B11" s="220" t="s">
        <v>142</v>
      </c>
      <c r="C11" s="221"/>
    </row>
    <row r="12" spans="1:3" ht="15.75">
      <c r="A12" s="223" t="s">
        <v>19</v>
      </c>
      <c r="B12" s="224" t="s">
        <v>142</v>
      </c>
      <c r="C12" s="225"/>
    </row>
    <row r="13" spans="1:3" ht="15.75">
      <c r="A13" s="219" t="s">
        <v>379</v>
      </c>
      <c r="B13" s="220" t="s">
        <v>143</v>
      </c>
      <c r="C13" s="221"/>
    </row>
    <row r="14" spans="1:3" ht="15.75">
      <c r="A14" s="226" t="s">
        <v>18</v>
      </c>
      <c r="B14" s="224" t="s">
        <v>143</v>
      </c>
      <c r="C14" s="225">
        <f>C13</f>
        <v>0</v>
      </c>
    </row>
    <row r="15" spans="1:3" ht="15.75">
      <c r="A15" s="219" t="s">
        <v>380</v>
      </c>
      <c r="B15" s="220" t="s">
        <v>144</v>
      </c>
      <c r="C15" s="221"/>
    </row>
    <row r="16" spans="1:3" ht="15.75">
      <c r="A16" s="219" t="s">
        <v>381</v>
      </c>
      <c r="B16" s="220" t="s">
        <v>144</v>
      </c>
      <c r="C16" s="221"/>
    </row>
    <row r="17" spans="1:3" ht="15.75">
      <c r="A17" s="222" t="s">
        <v>382</v>
      </c>
      <c r="B17" s="220" t="s">
        <v>144</v>
      </c>
      <c r="C17" s="221">
        <v>0</v>
      </c>
    </row>
    <row r="18" spans="1:3" ht="15.75">
      <c r="A18" s="222" t="s">
        <v>383</v>
      </c>
      <c r="B18" s="220" t="s">
        <v>144</v>
      </c>
      <c r="C18" s="221"/>
    </row>
    <row r="19" spans="1:3" ht="15.75">
      <c r="A19" s="222" t="s">
        <v>384</v>
      </c>
      <c r="B19" s="220" t="s">
        <v>144</v>
      </c>
      <c r="C19" s="221"/>
    </row>
    <row r="20" spans="1:3" ht="31.5">
      <c r="A20" s="227" t="s">
        <v>385</v>
      </c>
      <c r="B20" s="220" t="s">
        <v>144</v>
      </c>
      <c r="C20" s="221"/>
    </row>
    <row r="21" spans="1:3" ht="15.75">
      <c r="A21" s="228" t="s">
        <v>17</v>
      </c>
      <c r="B21" s="224" t="s">
        <v>144</v>
      </c>
      <c r="C21" s="225"/>
    </row>
    <row r="22" spans="1:3" ht="15.75">
      <c r="A22" s="219" t="s">
        <v>386</v>
      </c>
      <c r="B22" s="220" t="s">
        <v>145</v>
      </c>
      <c r="C22" s="221"/>
    </row>
    <row r="23" spans="1:3" ht="15.75">
      <c r="A23" s="219" t="s">
        <v>387</v>
      </c>
      <c r="B23" s="220" t="s">
        <v>145</v>
      </c>
      <c r="C23" s="221"/>
    </row>
    <row r="24" spans="1:3" ht="15.75">
      <c r="A24" s="228" t="s">
        <v>16</v>
      </c>
      <c r="B24" s="229" t="s">
        <v>145</v>
      </c>
      <c r="C24" s="221"/>
    </row>
    <row r="25" spans="1:3" ht="15.75">
      <c r="A25" s="219" t="s">
        <v>388</v>
      </c>
      <c r="B25" s="220" t="s">
        <v>146</v>
      </c>
      <c r="C25" s="221"/>
    </row>
    <row r="26" spans="1:3" ht="15.75">
      <c r="A26" s="219" t="s">
        <v>389</v>
      </c>
      <c r="B26" s="220" t="s">
        <v>146</v>
      </c>
      <c r="C26" s="221"/>
    </row>
    <row r="27" spans="1:3" ht="15.75">
      <c r="A27" s="222" t="s">
        <v>390</v>
      </c>
      <c r="B27" s="220" t="s">
        <v>146</v>
      </c>
      <c r="C27" s="221"/>
    </row>
    <row r="28" spans="1:3" ht="15.75">
      <c r="A28" s="222" t="s">
        <v>391</v>
      </c>
      <c r="B28" s="220" t="s">
        <v>146</v>
      </c>
      <c r="C28" s="221"/>
    </row>
    <row r="29" spans="1:3" ht="15.75">
      <c r="A29" s="222" t="s">
        <v>392</v>
      </c>
      <c r="B29" s="220" t="s">
        <v>146</v>
      </c>
      <c r="C29" s="221"/>
    </row>
    <row r="30" spans="1:3" ht="15.75">
      <c r="A30" s="222" t="s">
        <v>393</v>
      </c>
      <c r="B30" s="220" t="s">
        <v>146</v>
      </c>
      <c r="C30" s="221"/>
    </row>
    <row r="31" spans="1:3" ht="15.75">
      <c r="A31" s="222" t="s">
        <v>394</v>
      </c>
      <c r="B31" s="220" t="s">
        <v>146</v>
      </c>
      <c r="C31" s="221"/>
    </row>
    <row r="32" spans="1:3" ht="15.75">
      <c r="A32" s="222" t="s">
        <v>395</v>
      </c>
      <c r="B32" s="220" t="s">
        <v>146</v>
      </c>
      <c r="C32" s="221"/>
    </row>
    <row r="33" spans="1:3" ht="15.75">
      <c r="A33" s="222" t="s">
        <v>396</v>
      </c>
      <c r="B33" s="220" t="s">
        <v>146</v>
      </c>
      <c r="C33" s="221"/>
    </row>
    <row r="34" spans="1:3" ht="15.75">
      <c r="A34" s="222" t="s">
        <v>397</v>
      </c>
      <c r="B34" s="220" t="s">
        <v>146</v>
      </c>
      <c r="C34" s="221"/>
    </row>
    <row r="35" spans="1:3" ht="15.75">
      <c r="A35" s="222" t="s">
        <v>398</v>
      </c>
      <c r="B35" s="220" t="s">
        <v>146</v>
      </c>
      <c r="C35" s="221"/>
    </row>
    <row r="36" spans="1:3" ht="31.5">
      <c r="A36" s="222" t="s">
        <v>399</v>
      </c>
      <c r="B36" s="220" t="s">
        <v>146</v>
      </c>
      <c r="C36" s="221"/>
    </row>
    <row r="37" spans="1:3" ht="15.75">
      <c r="A37" s="228" t="s">
        <v>400</v>
      </c>
      <c r="B37" s="224" t="s">
        <v>146</v>
      </c>
      <c r="C37" s="225">
        <f>C26</f>
        <v>0</v>
      </c>
    </row>
    <row r="38" spans="1:3" ht="15.75">
      <c r="A38" s="215" t="s">
        <v>401</v>
      </c>
      <c r="B38" s="230" t="s">
        <v>147</v>
      </c>
      <c r="C38" s="225">
        <f>C12+C14+C21+C24+C37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65" r:id="rId1"/>
  <headerFooter>
    <oddHeader>&amp;R&amp;"-,Félkövér"14.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23"/>
  <sheetViews>
    <sheetView zoomScale="90" zoomScaleNormal="90" zoomScalePageLayoutView="0" workbookViewId="0" topLeftCell="A52">
      <selection activeCell="A55" sqref="A55"/>
    </sheetView>
  </sheetViews>
  <sheetFormatPr defaultColWidth="9.140625" defaultRowHeight="15"/>
  <cols>
    <col min="1" max="1" width="63.8515625" style="101" customWidth="1"/>
    <col min="2" max="2" width="9.140625" style="101" customWidth="1"/>
    <col min="3" max="3" width="17.140625" style="101" customWidth="1"/>
    <col min="4" max="4" width="20.140625" style="101" customWidth="1"/>
    <col min="5" max="5" width="15.7109375" style="101" customWidth="1"/>
    <col min="6" max="7" width="9.140625" style="101" customWidth="1"/>
    <col min="8" max="8" width="11.8515625" style="101" customWidth="1"/>
    <col min="9" max="10" width="9.140625" style="101" customWidth="1"/>
    <col min="11" max="11" width="13.421875" style="101" customWidth="1"/>
    <col min="12" max="16384" width="9.140625" style="101" customWidth="1"/>
  </cols>
  <sheetData>
    <row r="1" spans="1:5" ht="20.25" customHeight="1">
      <c r="A1" s="403" t="s">
        <v>726</v>
      </c>
      <c r="B1" s="404"/>
      <c r="C1" s="404"/>
      <c r="D1" s="404"/>
      <c r="E1" s="419"/>
    </row>
    <row r="2" spans="1:5" ht="19.5" customHeight="1">
      <c r="A2" s="405" t="s">
        <v>544</v>
      </c>
      <c r="B2" s="404"/>
      <c r="C2" s="404"/>
      <c r="D2" s="404"/>
      <c r="E2" s="419"/>
    </row>
    <row r="3" ht="15.75">
      <c r="A3" s="174" t="s">
        <v>681</v>
      </c>
    </row>
    <row r="4" ht="15.75">
      <c r="A4" s="104" t="s">
        <v>646</v>
      </c>
    </row>
    <row r="5" spans="1:11" ht="31.5">
      <c r="A5" s="87" t="s">
        <v>62</v>
      </c>
      <c r="B5" s="88" t="s">
        <v>63</v>
      </c>
      <c r="C5" s="176" t="s">
        <v>576</v>
      </c>
      <c r="D5" s="176" t="s">
        <v>577</v>
      </c>
      <c r="E5" s="89" t="s">
        <v>8</v>
      </c>
      <c r="G5" s="200"/>
      <c r="H5" s="201"/>
      <c r="I5" s="201"/>
      <c r="J5" s="201"/>
      <c r="K5" s="231"/>
    </row>
    <row r="6" spans="1:11" ht="15.75">
      <c r="A6" s="109" t="s">
        <v>64</v>
      </c>
      <c r="B6" s="109" t="s">
        <v>65</v>
      </c>
      <c r="C6" s="31">
        <v>68906</v>
      </c>
      <c r="D6" s="31"/>
      <c r="E6" s="152">
        <v>69450</v>
      </c>
      <c r="G6" s="232"/>
      <c r="H6" s="178"/>
      <c r="I6" s="178"/>
      <c r="J6" s="178"/>
      <c r="K6" s="179"/>
    </row>
    <row r="7" spans="1:11" ht="15.75">
      <c r="A7" s="109" t="s">
        <v>66</v>
      </c>
      <c r="B7" s="109" t="s">
        <v>67</v>
      </c>
      <c r="C7" s="31"/>
      <c r="D7" s="31"/>
      <c r="E7" s="152">
        <f aca="true" t="shared" si="0" ref="E7:E38">SUM(C7:D7)</f>
        <v>0</v>
      </c>
      <c r="G7" s="202"/>
      <c r="H7" s="178"/>
      <c r="I7" s="178"/>
      <c r="J7" s="178"/>
      <c r="K7" s="179"/>
    </row>
    <row r="8" spans="1:11" ht="15.75">
      <c r="A8" s="109" t="s">
        <v>68</v>
      </c>
      <c r="B8" s="109" t="s">
        <v>69</v>
      </c>
      <c r="C8" s="31"/>
      <c r="D8" s="31"/>
      <c r="E8" s="152">
        <f t="shared" si="0"/>
        <v>0</v>
      </c>
      <c r="G8" s="202"/>
      <c r="H8" s="178"/>
      <c r="I8" s="178"/>
      <c r="J8" s="178"/>
      <c r="K8" s="179"/>
    </row>
    <row r="9" spans="1:11" ht="15.75">
      <c r="A9" s="90" t="s">
        <v>70</v>
      </c>
      <c r="B9" s="109" t="s">
        <v>71</v>
      </c>
      <c r="C9" s="31">
        <v>200</v>
      </c>
      <c r="D9" s="31"/>
      <c r="E9" s="152">
        <f t="shared" si="0"/>
        <v>200</v>
      </c>
      <c r="G9" s="202"/>
      <c r="H9" s="178"/>
      <c r="I9" s="178"/>
      <c r="J9" s="178"/>
      <c r="K9" s="179"/>
    </row>
    <row r="10" spans="1:11" ht="15.75">
      <c r="A10" s="90" t="s">
        <v>72</v>
      </c>
      <c r="B10" s="109" t="s">
        <v>73</v>
      </c>
      <c r="C10" s="31"/>
      <c r="D10" s="31"/>
      <c r="E10" s="152">
        <f t="shared" si="0"/>
        <v>0</v>
      </c>
      <c r="G10" s="202"/>
      <c r="H10" s="178"/>
      <c r="I10" s="178"/>
      <c r="J10" s="178"/>
      <c r="K10" s="179"/>
    </row>
    <row r="11" spans="1:11" ht="15.75">
      <c r="A11" s="90" t="s">
        <v>74</v>
      </c>
      <c r="B11" s="109" t="s">
        <v>75</v>
      </c>
      <c r="C11" s="31">
        <v>516</v>
      </c>
      <c r="D11" s="31"/>
      <c r="E11" s="152">
        <f t="shared" si="0"/>
        <v>516</v>
      </c>
      <c r="G11" s="202"/>
      <c r="H11" s="178"/>
      <c r="I11" s="178"/>
      <c r="J11" s="178"/>
      <c r="K11" s="179"/>
    </row>
    <row r="12" spans="1:11" ht="15.75">
      <c r="A12" s="90" t="s">
        <v>76</v>
      </c>
      <c r="B12" s="109" t="s">
        <v>77</v>
      </c>
      <c r="C12" s="31">
        <v>4163</v>
      </c>
      <c r="D12" s="31"/>
      <c r="E12" s="152">
        <f t="shared" si="0"/>
        <v>4163</v>
      </c>
      <c r="G12" s="202"/>
      <c r="H12" s="178"/>
      <c r="I12" s="178"/>
      <c r="J12" s="178"/>
      <c r="K12" s="179"/>
    </row>
    <row r="13" spans="1:11" ht="15.75">
      <c r="A13" s="90" t="s">
        <v>78</v>
      </c>
      <c r="B13" s="109" t="s">
        <v>79</v>
      </c>
      <c r="C13" s="31"/>
      <c r="D13" s="31"/>
      <c r="E13" s="152">
        <f t="shared" si="0"/>
        <v>0</v>
      </c>
      <c r="G13" s="202"/>
      <c r="H13" s="178"/>
      <c r="I13" s="178"/>
      <c r="J13" s="178"/>
      <c r="K13" s="179"/>
    </row>
    <row r="14" spans="1:11" ht="15.75">
      <c r="A14" s="93" t="s">
        <v>80</v>
      </c>
      <c r="B14" s="109" t="s">
        <v>81</v>
      </c>
      <c r="C14" s="31">
        <v>550</v>
      </c>
      <c r="D14" s="31"/>
      <c r="E14" s="152">
        <f t="shared" si="0"/>
        <v>550</v>
      </c>
      <c r="G14" s="202"/>
      <c r="H14" s="178"/>
      <c r="I14" s="178"/>
      <c r="J14" s="178"/>
      <c r="K14" s="179"/>
    </row>
    <row r="15" spans="1:11" ht="15.75">
      <c r="A15" s="93" t="s">
        <v>82</v>
      </c>
      <c r="B15" s="109" t="s">
        <v>83</v>
      </c>
      <c r="C15" s="31"/>
      <c r="D15" s="31"/>
      <c r="E15" s="152">
        <f t="shared" si="0"/>
        <v>0</v>
      </c>
      <c r="G15" s="202"/>
      <c r="H15" s="178"/>
      <c r="I15" s="178"/>
      <c r="J15" s="178"/>
      <c r="K15" s="179"/>
    </row>
    <row r="16" spans="1:11" ht="15.75">
      <c r="A16" s="93" t="s">
        <v>84</v>
      </c>
      <c r="B16" s="109" t="s">
        <v>85</v>
      </c>
      <c r="C16" s="31"/>
      <c r="D16" s="31"/>
      <c r="E16" s="152">
        <f t="shared" si="0"/>
        <v>0</v>
      </c>
      <c r="G16" s="202"/>
      <c r="H16" s="178"/>
      <c r="I16" s="178"/>
      <c r="J16" s="178"/>
      <c r="K16" s="179"/>
    </row>
    <row r="17" spans="1:11" ht="15.75">
      <c r="A17" s="93" t="s">
        <v>86</v>
      </c>
      <c r="B17" s="109" t="s">
        <v>87</v>
      </c>
      <c r="C17" s="31"/>
      <c r="D17" s="31"/>
      <c r="E17" s="152">
        <f t="shared" si="0"/>
        <v>0</v>
      </c>
      <c r="G17" s="202"/>
      <c r="H17" s="178"/>
      <c r="I17" s="178"/>
      <c r="J17" s="178"/>
      <c r="K17" s="179"/>
    </row>
    <row r="18" spans="1:11" ht="15.75">
      <c r="A18" s="93" t="s">
        <v>427</v>
      </c>
      <c r="B18" s="109" t="s">
        <v>88</v>
      </c>
      <c r="C18" s="31"/>
      <c r="D18" s="31"/>
      <c r="E18" s="152">
        <f t="shared" si="0"/>
        <v>0</v>
      </c>
      <c r="G18" s="202"/>
      <c r="H18" s="178"/>
      <c r="I18" s="178"/>
      <c r="J18" s="178"/>
      <c r="K18" s="179"/>
    </row>
    <row r="19" spans="1:11" ht="15.75">
      <c r="A19" s="110" t="s">
        <v>365</v>
      </c>
      <c r="B19" s="111" t="s">
        <v>89</v>
      </c>
      <c r="C19" s="38">
        <f>SUM(C6:C18)</f>
        <v>74335</v>
      </c>
      <c r="D19" s="38"/>
      <c r="E19" s="153">
        <f t="shared" si="0"/>
        <v>74335</v>
      </c>
      <c r="G19" s="233"/>
      <c r="H19" s="180"/>
      <c r="I19" s="180"/>
      <c r="J19" s="180"/>
      <c r="K19" s="181"/>
    </row>
    <row r="20" spans="1:11" ht="15.75">
      <c r="A20" s="93" t="s">
        <v>90</v>
      </c>
      <c r="B20" s="109" t="s">
        <v>91</v>
      </c>
      <c r="C20" s="31"/>
      <c r="D20" s="31"/>
      <c r="E20" s="152">
        <f t="shared" si="0"/>
        <v>0</v>
      </c>
      <c r="G20" s="202"/>
      <c r="H20" s="178"/>
      <c r="I20" s="178"/>
      <c r="J20" s="178"/>
      <c r="K20" s="179"/>
    </row>
    <row r="21" spans="1:11" ht="31.5">
      <c r="A21" s="93" t="s">
        <v>92</v>
      </c>
      <c r="B21" s="109" t="s">
        <v>93</v>
      </c>
      <c r="C21" s="31"/>
      <c r="D21" s="31"/>
      <c r="E21" s="152">
        <f t="shared" si="0"/>
        <v>0</v>
      </c>
      <c r="G21" s="202"/>
      <c r="H21" s="178"/>
      <c r="I21" s="178"/>
      <c r="J21" s="178"/>
      <c r="K21" s="179"/>
    </row>
    <row r="22" spans="1:11" ht="15.75">
      <c r="A22" s="91" t="s">
        <v>94</v>
      </c>
      <c r="B22" s="109" t="s">
        <v>95</v>
      </c>
      <c r="C22" s="31"/>
      <c r="D22" s="31"/>
      <c r="E22" s="152">
        <f t="shared" si="0"/>
        <v>0</v>
      </c>
      <c r="G22" s="202"/>
      <c r="H22" s="178"/>
      <c r="I22" s="178"/>
      <c r="J22" s="178"/>
      <c r="K22" s="179"/>
    </row>
    <row r="23" spans="1:11" ht="15.75">
      <c r="A23" s="94" t="s">
        <v>366</v>
      </c>
      <c r="B23" s="111" t="s">
        <v>96</v>
      </c>
      <c r="C23" s="31">
        <f>SUM(C20:C22)</f>
        <v>0</v>
      </c>
      <c r="D23" s="31"/>
      <c r="E23" s="152">
        <f t="shared" si="0"/>
        <v>0</v>
      </c>
      <c r="G23" s="233"/>
      <c r="H23" s="178"/>
      <c r="I23" s="178"/>
      <c r="J23" s="178"/>
      <c r="K23" s="179"/>
    </row>
    <row r="24" spans="1:11" ht="15.75">
      <c r="A24" s="110" t="s">
        <v>457</v>
      </c>
      <c r="B24" s="111" t="s">
        <v>97</v>
      </c>
      <c r="C24" s="38">
        <f>C19+C23</f>
        <v>74335</v>
      </c>
      <c r="D24" s="38"/>
      <c r="E24" s="153">
        <f t="shared" si="0"/>
        <v>74335</v>
      </c>
      <c r="G24" s="203"/>
      <c r="H24" s="180"/>
      <c r="I24" s="180"/>
      <c r="J24" s="180"/>
      <c r="K24" s="181"/>
    </row>
    <row r="25" spans="1:11" ht="15.75">
      <c r="A25" s="94" t="s">
        <v>428</v>
      </c>
      <c r="B25" s="111" t="s">
        <v>98</v>
      </c>
      <c r="C25" s="38">
        <v>21382</v>
      </c>
      <c r="D25" s="38"/>
      <c r="E25" s="153">
        <f t="shared" si="0"/>
        <v>21382</v>
      </c>
      <c r="G25" s="203"/>
      <c r="H25" s="180"/>
      <c r="I25" s="180"/>
      <c r="J25" s="180"/>
      <c r="K25" s="181"/>
    </row>
    <row r="26" spans="1:11" ht="15.75">
      <c r="A26" s="93" t="s">
        <v>99</v>
      </c>
      <c r="B26" s="109" t="s">
        <v>100</v>
      </c>
      <c r="C26" s="31">
        <v>1055</v>
      </c>
      <c r="D26" s="31"/>
      <c r="E26" s="152">
        <f t="shared" si="0"/>
        <v>1055</v>
      </c>
      <c r="G26" s="202"/>
      <c r="H26" s="178"/>
      <c r="I26" s="178"/>
      <c r="J26" s="178"/>
      <c r="K26" s="179"/>
    </row>
    <row r="27" spans="1:11" ht="15.75">
      <c r="A27" s="93" t="s">
        <v>101</v>
      </c>
      <c r="B27" s="109" t="s">
        <v>102</v>
      </c>
      <c r="C27" s="31">
        <v>1120</v>
      </c>
      <c r="D27" s="31"/>
      <c r="E27" s="152">
        <f t="shared" si="0"/>
        <v>1120</v>
      </c>
      <c r="G27" s="202"/>
      <c r="H27" s="178"/>
      <c r="I27" s="178"/>
      <c r="J27" s="178"/>
      <c r="K27" s="179"/>
    </row>
    <row r="28" spans="1:11" ht="15.75">
      <c r="A28" s="93" t="s">
        <v>103</v>
      </c>
      <c r="B28" s="109" t="s">
        <v>104</v>
      </c>
      <c r="C28" s="31"/>
      <c r="D28" s="31"/>
      <c r="E28" s="152">
        <f t="shared" si="0"/>
        <v>0</v>
      </c>
      <c r="G28" s="202"/>
      <c r="H28" s="178"/>
      <c r="I28" s="178"/>
      <c r="J28" s="178"/>
      <c r="K28" s="179"/>
    </row>
    <row r="29" spans="1:11" ht="15.75">
      <c r="A29" s="94" t="s">
        <v>367</v>
      </c>
      <c r="B29" s="111" t="s">
        <v>105</v>
      </c>
      <c r="C29" s="38">
        <f>SUM(C26:C28)</f>
        <v>2175</v>
      </c>
      <c r="D29" s="38"/>
      <c r="E29" s="153">
        <f t="shared" si="0"/>
        <v>2175</v>
      </c>
      <c r="G29" s="233"/>
      <c r="H29" s="180"/>
      <c r="I29" s="180"/>
      <c r="J29" s="180"/>
      <c r="K29" s="181"/>
    </row>
    <row r="30" spans="1:11" ht="15.75">
      <c r="A30" s="93" t="s">
        <v>106</v>
      </c>
      <c r="B30" s="109" t="s">
        <v>107</v>
      </c>
      <c r="C30" s="31"/>
      <c r="D30" s="31"/>
      <c r="E30" s="152">
        <f t="shared" si="0"/>
        <v>0</v>
      </c>
      <c r="G30" s="202"/>
      <c r="H30" s="178"/>
      <c r="I30" s="178"/>
      <c r="J30" s="178"/>
      <c r="K30" s="179"/>
    </row>
    <row r="31" spans="1:11" ht="15.75">
      <c r="A31" s="93" t="s">
        <v>108</v>
      </c>
      <c r="B31" s="109" t="s">
        <v>109</v>
      </c>
      <c r="C31" s="31">
        <v>300</v>
      </c>
      <c r="D31" s="31"/>
      <c r="E31" s="152">
        <f t="shared" si="0"/>
        <v>300</v>
      </c>
      <c r="G31" s="202"/>
      <c r="H31" s="178"/>
      <c r="I31" s="178"/>
      <c r="J31" s="178"/>
      <c r="K31" s="179"/>
    </row>
    <row r="32" spans="1:11" ht="15" customHeight="1">
      <c r="A32" s="94" t="s">
        <v>458</v>
      </c>
      <c r="B32" s="111" t="s">
        <v>110</v>
      </c>
      <c r="C32" s="38">
        <f>SUM(C30:C31)</f>
        <v>300</v>
      </c>
      <c r="D32" s="38"/>
      <c r="E32" s="153">
        <f t="shared" si="0"/>
        <v>300</v>
      </c>
      <c r="G32" s="233"/>
      <c r="H32" s="180"/>
      <c r="I32" s="180"/>
      <c r="J32" s="180"/>
      <c r="K32" s="181"/>
    </row>
    <row r="33" spans="1:11" ht="15.75">
      <c r="A33" s="93" t="s">
        <v>111</v>
      </c>
      <c r="B33" s="109" t="s">
        <v>112</v>
      </c>
      <c r="C33" s="31">
        <v>5100</v>
      </c>
      <c r="D33" s="31"/>
      <c r="E33" s="152">
        <f t="shared" si="0"/>
        <v>5100</v>
      </c>
      <c r="G33" s="202"/>
      <c r="H33" s="178"/>
      <c r="I33" s="178"/>
      <c r="J33" s="178"/>
      <c r="K33" s="179"/>
    </row>
    <row r="34" spans="1:11" ht="15.75">
      <c r="A34" s="93" t="s">
        <v>113</v>
      </c>
      <c r="B34" s="109" t="s">
        <v>114</v>
      </c>
      <c r="C34" s="31"/>
      <c r="D34" s="31"/>
      <c r="E34" s="152">
        <f t="shared" si="0"/>
        <v>0</v>
      </c>
      <c r="G34" s="202"/>
      <c r="H34" s="178"/>
      <c r="I34" s="178"/>
      <c r="J34" s="178"/>
      <c r="K34" s="179"/>
    </row>
    <row r="35" spans="1:11" ht="15.75">
      <c r="A35" s="93" t="s">
        <v>429</v>
      </c>
      <c r="B35" s="109" t="s">
        <v>115</v>
      </c>
      <c r="C35" s="31"/>
      <c r="D35" s="31"/>
      <c r="E35" s="152">
        <f t="shared" si="0"/>
        <v>0</v>
      </c>
      <c r="G35" s="202"/>
      <c r="H35" s="178"/>
      <c r="I35" s="178"/>
      <c r="J35" s="178"/>
      <c r="K35" s="179"/>
    </row>
    <row r="36" spans="1:11" ht="15.75">
      <c r="A36" s="93" t="s">
        <v>116</v>
      </c>
      <c r="B36" s="109" t="s">
        <v>117</v>
      </c>
      <c r="C36" s="31">
        <v>2100</v>
      </c>
      <c r="D36" s="31"/>
      <c r="E36" s="152">
        <f t="shared" si="0"/>
        <v>2100</v>
      </c>
      <c r="G36" s="202"/>
      <c r="H36" s="178"/>
      <c r="I36" s="178"/>
      <c r="J36" s="178"/>
      <c r="K36" s="179"/>
    </row>
    <row r="37" spans="1:11" ht="15.75">
      <c r="A37" s="135" t="s">
        <v>430</v>
      </c>
      <c r="B37" s="109" t="s">
        <v>118</v>
      </c>
      <c r="C37" s="31"/>
      <c r="D37" s="31"/>
      <c r="E37" s="152">
        <f t="shared" si="0"/>
        <v>0</v>
      </c>
      <c r="G37" s="202"/>
      <c r="H37" s="178"/>
      <c r="I37" s="178"/>
      <c r="J37" s="178"/>
      <c r="K37" s="179"/>
    </row>
    <row r="38" spans="1:11" ht="15.75">
      <c r="A38" s="91" t="s">
        <v>119</v>
      </c>
      <c r="B38" s="109" t="s">
        <v>120</v>
      </c>
      <c r="C38" s="31">
        <v>400</v>
      </c>
      <c r="D38" s="31"/>
      <c r="E38" s="152">
        <f t="shared" si="0"/>
        <v>400</v>
      </c>
      <c r="G38" s="202"/>
      <c r="H38" s="178"/>
      <c r="I38" s="178"/>
      <c r="J38" s="178"/>
      <c r="K38" s="179"/>
    </row>
    <row r="39" spans="1:11" ht="15.75">
      <c r="A39" s="93" t="s">
        <v>431</v>
      </c>
      <c r="B39" s="109" t="s">
        <v>121</v>
      </c>
      <c r="C39" s="31">
        <v>768</v>
      </c>
      <c r="D39" s="31"/>
      <c r="E39" s="152">
        <f aca="true" t="shared" si="1" ref="E39:E70">SUM(C39:D39)</f>
        <v>768</v>
      </c>
      <c r="G39" s="202"/>
      <c r="H39" s="178"/>
      <c r="I39" s="178"/>
      <c r="J39" s="178"/>
      <c r="K39" s="179"/>
    </row>
    <row r="40" spans="1:11" ht="15.75">
      <c r="A40" s="94" t="s">
        <v>368</v>
      </c>
      <c r="B40" s="111" t="s">
        <v>122</v>
      </c>
      <c r="C40" s="38">
        <f>SUM(C33:C39)</f>
        <v>8368</v>
      </c>
      <c r="D40" s="38"/>
      <c r="E40" s="153">
        <f t="shared" si="1"/>
        <v>8368</v>
      </c>
      <c r="G40" s="233"/>
      <c r="H40" s="180"/>
      <c r="I40" s="180"/>
      <c r="J40" s="180"/>
      <c r="K40" s="181"/>
    </row>
    <row r="41" spans="1:11" ht="15.75">
      <c r="A41" s="93" t="s">
        <v>123</v>
      </c>
      <c r="B41" s="109" t="s">
        <v>124</v>
      </c>
      <c r="C41" s="31">
        <v>150</v>
      </c>
      <c r="D41" s="31"/>
      <c r="E41" s="152">
        <f t="shared" si="1"/>
        <v>150</v>
      </c>
      <c r="G41" s="202"/>
      <c r="H41" s="178"/>
      <c r="I41" s="178"/>
      <c r="J41" s="178"/>
      <c r="K41" s="179"/>
    </row>
    <row r="42" spans="1:11" ht="15.75">
      <c r="A42" s="93" t="s">
        <v>125</v>
      </c>
      <c r="B42" s="109" t="s">
        <v>126</v>
      </c>
      <c r="C42" s="31"/>
      <c r="D42" s="31"/>
      <c r="E42" s="152">
        <f t="shared" si="1"/>
        <v>0</v>
      </c>
      <c r="G42" s="202"/>
      <c r="H42" s="178"/>
      <c r="I42" s="178"/>
      <c r="J42" s="178"/>
      <c r="K42" s="179"/>
    </row>
    <row r="43" spans="1:11" ht="15.75">
      <c r="A43" s="94" t="s">
        <v>369</v>
      </c>
      <c r="B43" s="111" t="s">
        <v>127</v>
      </c>
      <c r="C43" s="38">
        <f>C41+C42</f>
        <v>150</v>
      </c>
      <c r="D43" s="38"/>
      <c r="E43" s="153">
        <f t="shared" si="1"/>
        <v>150</v>
      </c>
      <c r="G43" s="233"/>
      <c r="H43" s="180"/>
      <c r="I43" s="180"/>
      <c r="J43" s="180"/>
      <c r="K43" s="181"/>
    </row>
    <row r="44" spans="1:11" ht="15.75">
      <c r="A44" s="93" t="s">
        <v>128</v>
      </c>
      <c r="B44" s="109" t="s">
        <v>129</v>
      </c>
      <c r="C44" s="31">
        <v>2300</v>
      </c>
      <c r="D44" s="31"/>
      <c r="E44" s="152">
        <f t="shared" si="1"/>
        <v>2300</v>
      </c>
      <c r="G44" s="202"/>
      <c r="H44" s="178"/>
      <c r="I44" s="178"/>
      <c r="J44" s="178"/>
      <c r="K44" s="179"/>
    </row>
    <row r="45" spans="1:11" ht="15.75">
      <c r="A45" s="93" t="s">
        <v>130</v>
      </c>
      <c r="B45" s="109" t="s">
        <v>131</v>
      </c>
      <c r="C45" s="31"/>
      <c r="D45" s="31"/>
      <c r="E45" s="152">
        <f t="shared" si="1"/>
        <v>0</v>
      </c>
      <c r="G45" s="202"/>
      <c r="H45" s="178"/>
      <c r="I45" s="178"/>
      <c r="J45" s="178"/>
      <c r="K45" s="179"/>
    </row>
    <row r="46" spans="1:11" ht="15.75">
      <c r="A46" s="93" t="s">
        <v>432</v>
      </c>
      <c r="B46" s="109" t="s">
        <v>132</v>
      </c>
      <c r="C46" s="31"/>
      <c r="D46" s="31"/>
      <c r="E46" s="152">
        <f t="shared" si="1"/>
        <v>0</v>
      </c>
      <c r="G46" s="202"/>
      <c r="H46" s="178"/>
      <c r="I46" s="178"/>
      <c r="J46" s="178"/>
      <c r="K46" s="179"/>
    </row>
    <row r="47" spans="1:11" ht="15.75">
      <c r="A47" s="93" t="s">
        <v>433</v>
      </c>
      <c r="B47" s="109" t="s">
        <v>133</v>
      </c>
      <c r="C47" s="31"/>
      <c r="D47" s="31"/>
      <c r="E47" s="152">
        <f t="shared" si="1"/>
        <v>0</v>
      </c>
      <c r="G47" s="202"/>
      <c r="H47" s="178"/>
      <c r="I47" s="178"/>
      <c r="J47" s="178"/>
      <c r="K47" s="179"/>
    </row>
    <row r="48" spans="1:11" ht="15.75">
      <c r="A48" s="93" t="s">
        <v>134</v>
      </c>
      <c r="B48" s="109" t="s">
        <v>135</v>
      </c>
      <c r="C48" s="31"/>
      <c r="D48" s="31"/>
      <c r="E48" s="152">
        <f t="shared" si="1"/>
        <v>0</v>
      </c>
      <c r="G48" s="202"/>
      <c r="H48" s="178"/>
      <c r="I48" s="178"/>
      <c r="J48" s="178"/>
      <c r="K48" s="179"/>
    </row>
    <row r="49" spans="1:11" ht="15.75">
      <c r="A49" s="94" t="s">
        <v>370</v>
      </c>
      <c r="B49" s="111" t="s">
        <v>136</v>
      </c>
      <c r="C49" s="38">
        <f>SUM(C44:C48)</f>
        <v>2300</v>
      </c>
      <c r="D49" s="38"/>
      <c r="E49" s="153">
        <f t="shared" si="1"/>
        <v>2300</v>
      </c>
      <c r="G49" s="233"/>
      <c r="H49" s="180"/>
      <c r="I49" s="180"/>
      <c r="J49" s="180"/>
      <c r="K49" s="181"/>
    </row>
    <row r="50" spans="1:11" ht="15.75">
      <c r="A50" s="94" t="s">
        <v>371</v>
      </c>
      <c r="B50" s="111" t="s">
        <v>137</v>
      </c>
      <c r="C50" s="38">
        <f>C29+C32+C40+C43+C49</f>
        <v>13293</v>
      </c>
      <c r="D50" s="38"/>
      <c r="E50" s="153">
        <f t="shared" si="1"/>
        <v>13293</v>
      </c>
      <c r="G50" s="203"/>
      <c r="H50" s="180"/>
      <c r="I50" s="180"/>
      <c r="J50" s="180"/>
      <c r="K50" s="181"/>
    </row>
    <row r="51" spans="1:11" ht="15.75">
      <c r="A51" s="68" t="s">
        <v>401</v>
      </c>
      <c r="B51" s="111" t="s">
        <v>147</v>
      </c>
      <c r="C51" s="38">
        <v>0</v>
      </c>
      <c r="D51" s="38"/>
      <c r="E51" s="153">
        <f t="shared" si="1"/>
        <v>0</v>
      </c>
      <c r="G51" s="202"/>
      <c r="H51" s="178"/>
      <c r="I51" s="178"/>
      <c r="J51" s="178"/>
      <c r="K51" s="179"/>
    </row>
    <row r="52" spans="1:11" ht="15.75">
      <c r="A52" s="55" t="s">
        <v>628</v>
      </c>
      <c r="B52" s="109" t="s">
        <v>163</v>
      </c>
      <c r="C52" s="31"/>
      <c r="D52" s="31"/>
      <c r="E52" s="152">
        <f t="shared" si="1"/>
        <v>0</v>
      </c>
      <c r="G52" s="202"/>
      <c r="H52" s="178"/>
      <c r="I52" s="178"/>
      <c r="J52" s="178"/>
      <c r="K52" s="179"/>
    </row>
    <row r="53" spans="1:11" ht="15.75">
      <c r="A53" s="55" t="s">
        <v>629</v>
      </c>
      <c r="B53" s="109" t="s">
        <v>163</v>
      </c>
      <c r="C53" s="31"/>
      <c r="D53" s="31"/>
      <c r="E53" s="152">
        <f t="shared" si="1"/>
        <v>0</v>
      </c>
      <c r="G53" s="202"/>
      <c r="H53" s="178"/>
      <c r="I53" s="178"/>
      <c r="J53" s="178"/>
      <c r="K53" s="179"/>
    </row>
    <row r="54" spans="1:11" ht="15.75">
      <c r="A54" s="68" t="s">
        <v>407</v>
      </c>
      <c r="B54" s="111" t="s">
        <v>164</v>
      </c>
      <c r="C54" s="38">
        <v>0</v>
      </c>
      <c r="D54" s="38"/>
      <c r="E54" s="153">
        <f t="shared" si="1"/>
        <v>0</v>
      </c>
      <c r="G54" s="202"/>
      <c r="H54" s="178"/>
      <c r="I54" s="178"/>
      <c r="J54" s="178"/>
      <c r="K54" s="179"/>
    </row>
    <row r="55" spans="1:11" ht="15.75">
      <c r="A55" s="113" t="s">
        <v>575</v>
      </c>
      <c r="B55" s="111"/>
      <c r="C55" s="31"/>
      <c r="D55" s="31"/>
      <c r="E55" s="152">
        <f t="shared" si="1"/>
        <v>0</v>
      </c>
      <c r="G55" s="202"/>
      <c r="H55" s="178"/>
      <c r="I55" s="178"/>
      <c r="J55" s="178"/>
      <c r="K55" s="179"/>
    </row>
    <row r="56" spans="1:11" ht="15.75">
      <c r="A56" s="91" t="s">
        <v>165</v>
      </c>
      <c r="B56" s="109" t="s">
        <v>166</v>
      </c>
      <c r="C56" s="31"/>
      <c r="D56" s="31"/>
      <c r="E56" s="152">
        <f t="shared" si="1"/>
        <v>0</v>
      </c>
      <c r="G56" s="202"/>
      <c r="H56" s="178"/>
      <c r="I56" s="178"/>
      <c r="J56" s="178"/>
      <c r="K56" s="179"/>
    </row>
    <row r="57" spans="1:11" ht="15.75">
      <c r="A57" s="91" t="s">
        <v>445</v>
      </c>
      <c r="B57" s="109" t="s">
        <v>167</v>
      </c>
      <c r="C57" s="31"/>
      <c r="D57" s="31"/>
      <c r="E57" s="152">
        <f t="shared" si="1"/>
        <v>0</v>
      </c>
      <c r="G57" s="202"/>
      <c r="H57" s="178"/>
      <c r="I57" s="178"/>
      <c r="J57" s="178"/>
      <c r="K57" s="179"/>
    </row>
    <row r="58" spans="1:11" ht="15.75">
      <c r="A58" s="91" t="s">
        <v>168</v>
      </c>
      <c r="B58" s="109" t="s">
        <v>169</v>
      </c>
      <c r="C58" s="31"/>
      <c r="D58" s="31"/>
      <c r="E58" s="152">
        <f t="shared" si="1"/>
        <v>0</v>
      </c>
      <c r="G58" s="202"/>
      <c r="H58" s="178"/>
      <c r="I58" s="178"/>
      <c r="J58" s="178"/>
      <c r="K58" s="179"/>
    </row>
    <row r="59" spans="1:11" ht="15.75">
      <c r="A59" s="91" t="s">
        <v>170</v>
      </c>
      <c r="B59" s="109" t="s">
        <v>171</v>
      </c>
      <c r="C59" s="31">
        <v>990</v>
      </c>
      <c r="D59" s="31"/>
      <c r="E59" s="152">
        <f t="shared" si="1"/>
        <v>990</v>
      </c>
      <c r="G59" s="203"/>
      <c r="H59" s="180"/>
      <c r="I59" s="180"/>
      <c r="J59" s="180"/>
      <c r="K59" s="181"/>
    </row>
    <row r="60" spans="1:11" ht="15.75">
      <c r="A60" s="91" t="s">
        <v>172</v>
      </c>
      <c r="B60" s="109" t="s">
        <v>173</v>
      </c>
      <c r="C60" s="31"/>
      <c r="D60" s="31"/>
      <c r="E60" s="152">
        <f t="shared" si="1"/>
        <v>0</v>
      </c>
      <c r="G60" s="202"/>
      <c r="H60" s="178"/>
      <c r="I60" s="178"/>
      <c r="J60" s="178"/>
      <c r="K60" s="179"/>
    </row>
    <row r="61" spans="1:11" ht="15.75">
      <c r="A61" s="91" t="s">
        <v>174</v>
      </c>
      <c r="B61" s="109" t="s">
        <v>175</v>
      </c>
      <c r="C61" s="31"/>
      <c r="D61" s="31"/>
      <c r="E61" s="152">
        <f t="shared" si="1"/>
        <v>0</v>
      </c>
      <c r="G61" s="202"/>
      <c r="H61" s="178"/>
      <c r="I61" s="178"/>
      <c r="J61" s="178"/>
      <c r="K61" s="179"/>
    </row>
    <row r="62" spans="1:11" ht="15.75">
      <c r="A62" s="91" t="s">
        <v>176</v>
      </c>
      <c r="B62" s="109" t="s">
        <v>177</v>
      </c>
      <c r="C62" s="31"/>
      <c r="D62" s="31"/>
      <c r="E62" s="152">
        <f t="shared" si="1"/>
        <v>0</v>
      </c>
      <c r="G62" s="202"/>
      <c r="H62" s="178"/>
      <c r="I62" s="178"/>
      <c r="J62" s="178"/>
      <c r="K62" s="179"/>
    </row>
    <row r="63" spans="1:11" ht="15.75">
      <c r="A63" s="95" t="s">
        <v>409</v>
      </c>
      <c r="B63" s="111" t="s">
        <v>178</v>
      </c>
      <c r="C63" s="38">
        <f>SUM(C56:C62)</f>
        <v>990</v>
      </c>
      <c r="D63" s="38"/>
      <c r="E63" s="153">
        <f t="shared" si="1"/>
        <v>990</v>
      </c>
      <c r="G63" s="202"/>
      <c r="H63" s="178"/>
      <c r="I63" s="178"/>
      <c r="J63" s="178"/>
      <c r="K63" s="179"/>
    </row>
    <row r="64" spans="1:11" ht="15.75">
      <c r="A64" s="64" t="s">
        <v>179</v>
      </c>
      <c r="B64" s="109" t="s">
        <v>180</v>
      </c>
      <c r="C64" s="31"/>
      <c r="D64" s="31"/>
      <c r="E64" s="152">
        <f t="shared" si="1"/>
        <v>0</v>
      </c>
      <c r="G64" s="202"/>
      <c r="H64" s="178"/>
      <c r="I64" s="178"/>
      <c r="J64" s="178"/>
      <c r="K64" s="179"/>
    </row>
    <row r="65" spans="1:11" ht="15.75">
      <c r="A65" s="64" t="s">
        <v>181</v>
      </c>
      <c r="B65" s="109" t="s">
        <v>182</v>
      </c>
      <c r="C65" s="31"/>
      <c r="D65" s="31"/>
      <c r="E65" s="152">
        <f t="shared" si="1"/>
        <v>0</v>
      </c>
      <c r="G65" s="202"/>
      <c r="H65" s="178"/>
      <c r="I65" s="178"/>
      <c r="J65" s="178"/>
      <c r="K65" s="179"/>
    </row>
    <row r="66" spans="1:11" ht="15.75">
      <c r="A66" s="64" t="s">
        <v>183</v>
      </c>
      <c r="B66" s="109" t="s">
        <v>184</v>
      </c>
      <c r="C66" s="31"/>
      <c r="D66" s="31"/>
      <c r="E66" s="152">
        <f t="shared" si="1"/>
        <v>0</v>
      </c>
      <c r="G66" s="202"/>
      <c r="H66" s="178"/>
      <c r="I66" s="178"/>
      <c r="J66" s="178"/>
      <c r="K66" s="179"/>
    </row>
    <row r="67" spans="1:11" ht="15.75">
      <c r="A67" s="64" t="s">
        <v>185</v>
      </c>
      <c r="B67" s="109" t="s">
        <v>186</v>
      </c>
      <c r="C67" s="31"/>
      <c r="D67" s="31"/>
      <c r="E67" s="152">
        <f t="shared" si="1"/>
        <v>0</v>
      </c>
      <c r="G67" s="202"/>
      <c r="H67" s="178"/>
      <c r="I67" s="178"/>
      <c r="J67" s="178"/>
      <c r="K67" s="179"/>
    </row>
    <row r="68" spans="1:11" ht="15.75">
      <c r="A68" s="68" t="s">
        <v>410</v>
      </c>
      <c r="B68" s="111" t="s">
        <v>187</v>
      </c>
      <c r="C68" s="38">
        <v>0</v>
      </c>
      <c r="D68" s="38"/>
      <c r="E68" s="153">
        <f t="shared" si="1"/>
        <v>0</v>
      </c>
      <c r="G68" s="202"/>
      <c r="H68" s="178"/>
      <c r="I68" s="178"/>
      <c r="J68" s="178"/>
      <c r="K68" s="179"/>
    </row>
    <row r="69" spans="1:11" ht="15.75">
      <c r="A69" s="64" t="s">
        <v>195</v>
      </c>
      <c r="B69" s="109" t="s">
        <v>196</v>
      </c>
      <c r="C69" s="31"/>
      <c r="D69" s="31"/>
      <c r="E69" s="152">
        <f t="shared" si="1"/>
        <v>0</v>
      </c>
      <c r="G69" s="202"/>
      <c r="H69" s="178"/>
      <c r="I69" s="178"/>
      <c r="J69" s="178"/>
      <c r="K69" s="179"/>
    </row>
    <row r="70" spans="1:11" ht="15.75">
      <c r="A70" s="64" t="s">
        <v>451</v>
      </c>
      <c r="B70" s="109" t="s">
        <v>197</v>
      </c>
      <c r="C70" s="31"/>
      <c r="D70" s="31"/>
      <c r="E70" s="152">
        <f t="shared" si="1"/>
        <v>0</v>
      </c>
      <c r="G70" s="202"/>
      <c r="H70" s="178"/>
      <c r="I70" s="178"/>
      <c r="J70" s="178"/>
      <c r="K70" s="179"/>
    </row>
    <row r="71" spans="1:11" ht="15.75">
      <c r="A71" s="68" t="s">
        <v>411</v>
      </c>
      <c r="B71" s="111" t="s">
        <v>198</v>
      </c>
      <c r="C71" s="38">
        <v>0</v>
      </c>
      <c r="D71" s="38"/>
      <c r="E71" s="153">
        <f>SUM(C71:D71)</f>
        <v>0</v>
      </c>
      <c r="G71" s="202"/>
      <c r="H71" s="178"/>
      <c r="I71" s="178"/>
      <c r="J71" s="178"/>
      <c r="K71" s="179"/>
    </row>
    <row r="72" spans="1:11" ht="15.75">
      <c r="A72" s="113" t="s">
        <v>574</v>
      </c>
      <c r="B72" s="111"/>
      <c r="C72" s="31"/>
      <c r="D72" s="31"/>
      <c r="E72" s="152">
        <f>SUM(C72:D72)</f>
        <v>0</v>
      </c>
      <c r="G72" s="202"/>
      <c r="H72" s="178"/>
      <c r="I72" s="178"/>
      <c r="J72" s="178"/>
      <c r="K72" s="179"/>
    </row>
    <row r="73" spans="1:11" ht="15.75">
      <c r="A73" s="115" t="s">
        <v>459</v>
      </c>
      <c r="B73" s="116" t="s">
        <v>199</v>
      </c>
      <c r="C73" s="38">
        <f>C24+C25+C50+C51+C54+C63+C68+C71</f>
        <v>110000</v>
      </c>
      <c r="D73" s="38"/>
      <c r="E73" s="153">
        <f>SUM(C73:D73)</f>
        <v>110000</v>
      </c>
      <c r="G73" s="203"/>
      <c r="H73" s="180"/>
      <c r="I73" s="180"/>
      <c r="J73" s="180"/>
      <c r="K73" s="181"/>
    </row>
    <row r="74" spans="1:20" ht="15.75">
      <c r="A74" s="119" t="s">
        <v>497</v>
      </c>
      <c r="B74" s="34"/>
      <c r="C74" s="38">
        <f>C73</f>
        <v>110000</v>
      </c>
      <c r="D74" s="38"/>
      <c r="E74" s="153">
        <f>SUM(C74:D74)</f>
        <v>110000</v>
      </c>
      <c r="F74" s="183"/>
      <c r="G74" s="203"/>
      <c r="H74" s="178"/>
      <c r="I74" s="178"/>
      <c r="J74" s="178"/>
      <c r="K74" s="179"/>
      <c r="L74" s="183"/>
      <c r="M74" s="183"/>
      <c r="N74" s="183"/>
      <c r="O74" s="183"/>
      <c r="P74" s="183"/>
      <c r="Q74" s="183"/>
      <c r="R74" s="183"/>
      <c r="S74" s="183"/>
      <c r="T74" s="183"/>
    </row>
    <row r="75" spans="2:20" ht="15.75">
      <c r="B75" s="183"/>
      <c r="C75" s="183"/>
      <c r="D75" s="183"/>
      <c r="E75" s="183"/>
      <c r="F75" s="183"/>
      <c r="G75" s="202"/>
      <c r="H75" s="178"/>
      <c r="I75" s="178"/>
      <c r="J75" s="178"/>
      <c r="K75" s="179"/>
      <c r="L75" s="183"/>
      <c r="M75" s="183"/>
      <c r="N75" s="183"/>
      <c r="O75" s="183"/>
      <c r="P75" s="183"/>
      <c r="Q75" s="183"/>
      <c r="R75" s="183"/>
      <c r="S75" s="183"/>
      <c r="T75" s="183"/>
    </row>
    <row r="76" spans="2:20" ht="15.75">
      <c r="B76" s="183"/>
      <c r="C76" s="183"/>
      <c r="D76" s="183"/>
      <c r="E76" s="183"/>
      <c r="F76" s="183"/>
      <c r="G76" s="202"/>
      <c r="H76" s="178"/>
      <c r="I76" s="178"/>
      <c r="J76" s="178"/>
      <c r="K76" s="179"/>
      <c r="L76" s="183"/>
      <c r="M76" s="183"/>
      <c r="N76" s="183"/>
      <c r="O76" s="183"/>
      <c r="P76" s="183"/>
      <c r="Q76" s="183"/>
      <c r="R76" s="183"/>
      <c r="S76" s="183"/>
      <c r="T76" s="183"/>
    </row>
    <row r="77" spans="2:20" ht="15.75">
      <c r="B77" s="183"/>
      <c r="C77" s="183"/>
      <c r="D77" s="183"/>
      <c r="E77" s="183"/>
      <c r="F77" s="183"/>
      <c r="G77" s="202"/>
      <c r="H77" s="178"/>
      <c r="I77" s="178"/>
      <c r="J77" s="178"/>
      <c r="K77" s="179"/>
      <c r="L77" s="183"/>
      <c r="M77" s="183"/>
      <c r="N77" s="183"/>
      <c r="O77" s="183"/>
      <c r="P77" s="183"/>
      <c r="Q77" s="183"/>
      <c r="R77" s="183"/>
      <c r="S77" s="183"/>
      <c r="T77" s="183"/>
    </row>
    <row r="78" spans="2:20" ht="15.75">
      <c r="B78" s="183"/>
      <c r="C78" s="183"/>
      <c r="D78" s="183"/>
      <c r="E78" s="183"/>
      <c r="F78" s="183"/>
      <c r="G78" s="202"/>
      <c r="H78" s="178"/>
      <c r="I78" s="178"/>
      <c r="J78" s="178"/>
      <c r="K78" s="179"/>
      <c r="L78" s="183"/>
      <c r="M78" s="183"/>
      <c r="N78" s="183"/>
      <c r="O78" s="183"/>
      <c r="P78" s="183"/>
      <c r="Q78" s="183"/>
      <c r="R78" s="183"/>
      <c r="S78" s="183"/>
      <c r="T78" s="183"/>
    </row>
    <row r="79" spans="2:20" ht="15.75">
      <c r="B79" s="183"/>
      <c r="C79" s="183"/>
      <c r="D79" s="183"/>
      <c r="E79" s="183"/>
      <c r="F79" s="183"/>
      <c r="G79" s="202"/>
      <c r="H79" s="178"/>
      <c r="I79" s="178"/>
      <c r="J79" s="178"/>
      <c r="K79" s="179"/>
      <c r="L79" s="183"/>
      <c r="M79" s="183"/>
      <c r="N79" s="183"/>
      <c r="O79" s="183"/>
      <c r="P79" s="183"/>
      <c r="Q79" s="183"/>
      <c r="R79" s="183"/>
      <c r="S79" s="183"/>
      <c r="T79" s="183"/>
    </row>
    <row r="80" spans="2:20" ht="15.75">
      <c r="B80" s="183"/>
      <c r="C80" s="183"/>
      <c r="D80" s="183"/>
      <c r="E80" s="183"/>
      <c r="F80" s="183"/>
      <c r="G80" s="202"/>
      <c r="H80" s="178"/>
      <c r="I80" s="178"/>
      <c r="J80" s="178"/>
      <c r="K80" s="179"/>
      <c r="L80" s="183"/>
      <c r="M80" s="183"/>
      <c r="N80" s="183"/>
      <c r="O80" s="183"/>
      <c r="P80" s="183"/>
      <c r="Q80" s="183"/>
      <c r="R80" s="183"/>
      <c r="S80" s="183"/>
      <c r="T80" s="183"/>
    </row>
    <row r="81" spans="2:20" ht="15.75">
      <c r="B81" s="183"/>
      <c r="C81" s="183"/>
      <c r="D81" s="183"/>
      <c r="E81" s="183"/>
      <c r="F81" s="183"/>
      <c r="G81" s="202"/>
      <c r="H81" s="178"/>
      <c r="I81" s="178"/>
      <c r="J81" s="178"/>
      <c r="K81" s="179"/>
      <c r="L81" s="183"/>
      <c r="M81" s="183"/>
      <c r="N81" s="183"/>
      <c r="O81" s="183"/>
      <c r="P81" s="183"/>
      <c r="Q81" s="183"/>
      <c r="R81" s="183"/>
      <c r="S81" s="183"/>
      <c r="T81" s="183"/>
    </row>
    <row r="82" spans="2:20" ht="15.75">
      <c r="B82" s="183"/>
      <c r="C82" s="183"/>
      <c r="D82" s="183"/>
      <c r="E82" s="183"/>
      <c r="F82" s="183"/>
      <c r="G82" s="203"/>
      <c r="H82" s="180"/>
      <c r="I82" s="180"/>
      <c r="J82" s="180"/>
      <c r="K82" s="181"/>
      <c r="L82" s="183"/>
      <c r="M82" s="183"/>
      <c r="N82" s="183"/>
      <c r="O82" s="183"/>
      <c r="P82" s="183"/>
      <c r="Q82" s="183"/>
      <c r="R82" s="183"/>
      <c r="S82" s="183"/>
      <c r="T82" s="183"/>
    </row>
    <row r="83" spans="2:20" ht="15.75">
      <c r="B83" s="183"/>
      <c r="C83" s="183"/>
      <c r="D83" s="183"/>
      <c r="E83" s="183"/>
      <c r="F83" s="183"/>
      <c r="G83" s="202"/>
      <c r="H83" s="178"/>
      <c r="I83" s="178"/>
      <c r="J83" s="178"/>
      <c r="K83" s="179"/>
      <c r="L83" s="183"/>
      <c r="M83" s="183"/>
      <c r="N83" s="183"/>
      <c r="O83" s="183"/>
      <c r="P83" s="183"/>
      <c r="Q83" s="183"/>
      <c r="R83" s="183"/>
      <c r="S83" s="183"/>
      <c r="T83" s="183"/>
    </row>
    <row r="84" spans="2:20" ht="15.75">
      <c r="B84" s="183"/>
      <c r="C84" s="183"/>
      <c r="D84" s="183"/>
      <c r="E84" s="183"/>
      <c r="F84" s="183"/>
      <c r="G84" s="202"/>
      <c r="H84" s="178"/>
      <c r="I84" s="178"/>
      <c r="J84" s="178"/>
      <c r="K84" s="179"/>
      <c r="L84" s="183"/>
      <c r="M84" s="183"/>
      <c r="N84" s="183"/>
      <c r="O84" s="183"/>
      <c r="P84" s="183"/>
      <c r="Q84" s="183"/>
      <c r="R84" s="183"/>
      <c r="S84" s="183"/>
      <c r="T84" s="183"/>
    </row>
    <row r="85" spans="2:20" ht="15.75">
      <c r="B85" s="183"/>
      <c r="C85" s="183"/>
      <c r="D85" s="183"/>
      <c r="E85" s="183"/>
      <c r="F85" s="183"/>
      <c r="G85" s="202"/>
      <c r="H85" s="178"/>
      <c r="I85" s="178"/>
      <c r="J85" s="178"/>
      <c r="K85" s="179"/>
      <c r="L85" s="183"/>
      <c r="M85" s="183"/>
      <c r="N85" s="183"/>
      <c r="O85" s="183"/>
      <c r="P85" s="183"/>
      <c r="Q85" s="183"/>
      <c r="R85" s="183"/>
      <c r="S85" s="183"/>
      <c r="T85" s="183"/>
    </row>
    <row r="86" spans="2:20" ht="15.75">
      <c r="B86" s="183"/>
      <c r="C86" s="183"/>
      <c r="D86" s="183"/>
      <c r="E86" s="183"/>
      <c r="F86" s="183"/>
      <c r="G86" s="202"/>
      <c r="H86" s="178"/>
      <c r="I86" s="178"/>
      <c r="J86" s="178"/>
      <c r="K86" s="179"/>
      <c r="L86" s="183"/>
      <c r="M86" s="183"/>
      <c r="N86" s="183"/>
      <c r="O86" s="183"/>
      <c r="P86" s="183"/>
      <c r="Q86" s="183"/>
      <c r="R86" s="183"/>
      <c r="S86" s="183"/>
      <c r="T86" s="183"/>
    </row>
    <row r="87" spans="2:20" ht="15.75">
      <c r="B87" s="183"/>
      <c r="C87" s="183"/>
      <c r="D87" s="183"/>
      <c r="E87" s="183"/>
      <c r="F87" s="183"/>
      <c r="G87" s="203"/>
      <c r="H87" s="180"/>
      <c r="I87" s="180"/>
      <c r="J87" s="180"/>
      <c r="K87" s="181"/>
      <c r="L87" s="183"/>
      <c r="M87" s="183"/>
      <c r="N87" s="183"/>
      <c r="O87" s="183"/>
      <c r="P87" s="183"/>
      <c r="Q87" s="183"/>
      <c r="R87" s="183"/>
      <c r="S87" s="183"/>
      <c r="T87" s="183"/>
    </row>
    <row r="88" spans="2:20" ht="15.75">
      <c r="B88" s="183"/>
      <c r="C88" s="183"/>
      <c r="D88" s="183"/>
      <c r="E88" s="183"/>
      <c r="F88" s="183"/>
      <c r="G88" s="202"/>
      <c r="H88" s="178"/>
      <c r="I88" s="178"/>
      <c r="J88" s="178"/>
      <c r="K88" s="179"/>
      <c r="L88" s="183"/>
      <c r="M88" s="183"/>
      <c r="N88" s="183"/>
      <c r="O88" s="183"/>
      <c r="P88" s="183"/>
      <c r="Q88" s="183"/>
      <c r="R88" s="183"/>
      <c r="S88" s="183"/>
      <c r="T88" s="183"/>
    </row>
    <row r="89" spans="2:20" ht="15.75">
      <c r="B89" s="183"/>
      <c r="C89" s="183"/>
      <c r="D89" s="183"/>
      <c r="E89" s="183"/>
      <c r="F89" s="183"/>
      <c r="G89" s="202"/>
      <c r="H89" s="178"/>
      <c r="I89" s="178"/>
      <c r="J89" s="178"/>
      <c r="K89" s="179"/>
      <c r="L89" s="183"/>
      <c r="M89" s="183"/>
      <c r="N89" s="183"/>
      <c r="O89" s="183"/>
      <c r="P89" s="183"/>
      <c r="Q89" s="183"/>
      <c r="R89" s="183"/>
      <c r="S89" s="183"/>
      <c r="T89" s="183"/>
    </row>
    <row r="90" spans="2:20" ht="15.75">
      <c r="B90" s="183"/>
      <c r="C90" s="183"/>
      <c r="D90" s="183"/>
      <c r="E90" s="183"/>
      <c r="F90" s="183"/>
      <c r="G90" s="202"/>
      <c r="H90" s="178"/>
      <c r="I90" s="178"/>
      <c r="J90" s="178"/>
      <c r="K90" s="179"/>
      <c r="L90" s="183"/>
      <c r="M90" s="183"/>
      <c r="N90" s="183"/>
      <c r="O90" s="183"/>
      <c r="P90" s="183"/>
      <c r="Q90" s="183"/>
      <c r="R90" s="183"/>
      <c r="S90" s="183"/>
      <c r="T90" s="183"/>
    </row>
    <row r="91" spans="2:20" ht="15.75">
      <c r="B91" s="183"/>
      <c r="C91" s="183"/>
      <c r="D91" s="183"/>
      <c r="E91" s="183"/>
      <c r="F91" s="183"/>
      <c r="G91" s="202"/>
      <c r="H91" s="178"/>
      <c r="I91" s="178"/>
      <c r="J91" s="178"/>
      <c r="K91" s="179"/>
      <c r="L91" s="183"/>
      <c r="M91" s="183"/>
      <c r="N91" s="183"/>
      <c r="O91" s="183"/>
      <c r="P91" s="183"/>
      <c r="Q91" s="183"/>
      <c r="R91" s="183"/>
      <c r="S91" s="183"/>
      <c r="T91" s="183"/>
    </row>
    <row r="92" spans="2:20" ht="15.75">
      <c r="B92" s="183"/>
      <c r="C92" s="183"/>
      <c r="D92" s="183"/>
      <c r="E92" s="183"/>
      <c r="F92" s="183"/>
      <c r="G92" s="202"/>
      <c r="H92" s="178"/>
      <c r="I92" s="178"/>
      <c r="J92" s="178"/>
      <c r="K92" s="179"/>
      <c r="L92" s="183"/>
      <c r="M92" s="183"/>
      <c r="N92" s="183"/>
      <c r="O92" s="183"/>
      <c r="P92" s="183"/>
      <c r="Q92" s="183"/>
      <c r="R92" s="183"/>
      <c r="S92" s="183"/>
      <c r="T92" s="183"/>
    </row>
    <row r="93" spans="2:20" ht="15.75">
      <c r="B93" s="183"/>
      <c r="C93" s="183"/>
      <c r="D93" s="183"/>
      <c r="E93" s="183"/>
      <c r="F93" s="183"/>
      <c r="G93" s="202"/>
      <c r="H93" s="178"/>
      <c r="I93" s="178"/>
      <c r="J93" s="178"/>
      <c r="K93" s="179"/>
      <c r="L93" s="183"/>
      <c r="M93" s="183"/>
      <c r="N93" s="183"/>
      <c r="O93" s="183"/>
      <c r="P93" s="183"/>
      <c r="Q93" s="183"/>
      <c r="R93" s="183"/>
      <c r="S93" s="183"/>
      <c r="T93" s="183"/>
    </row>
    <row r="94" spans="2:20" ht="15.75">
      <c r="B94" s="183"/>
      <c r="C94" s="183"/>
      <c r="D94" s="183"/>
      <c r="E94" s="183"/>
      <c r="F94" s="183"/>
      <c r="G94" s="202"/>
      <c r="H94" s="178"/>
      <c r="I94" s="178"/>
      <c r="J94" s="178"/>
      <c r="K94" s="179"/>
      <c r="L94" s="183"/>
      <c r="M94" s="183"/>
      <c r="N94" s="183"/>
      <c r="O94" s="183"/>
      <c r="P94" s="183"/>
      <c r="Q94" s="183"/>
      <c r="R94" s="183"/>
      <c r="S94" s="183"/>
      <c r="T94" s="183"/>
    </row>
    <row r="95" spans="2:20" ht="15.75">
      <c r="B95" s="183"/>
      <c r="C95" s="183"/>
      <c r="D95" s="183"/>
      <c r="E95" s="183"/>
      <c r="F95" s="183"/>
      <c r="G95" s="202"/>
      <c r="H95" s="178"/>
      <c r="I95" s="178"/>
      <c r="J95" s="178"/>
      <c r="K95" s="179"/>
      <c r="L95" s="183"/>
      <c r="M95" s="183"/>
      <c r="N95" s="183"/>
      <c r="O95" s="183"/>
      <c r="P95" s="183"/>
      <c r="Q95" s="183"/>
      <c r="R95" s="183"/>
      <c r="S95" s="183"/>
      <c r="T95" s="183"/>
    </row>
    <row r="96" spans="2:20" ht="15.75">
      <c r="B96" s="183"/>
      <c r="C96" s="183"/>
      <c r="D96" s="183"/>
      <c r="E96" s="183"/>
      <c r="F96" s="183"/>
      <c r="G96" s="203"/>
      <c r="H96" s="180"/>
      <c r="I96" s="180"/>
      <c r="J96" s="180"/>
      <c r="K96" s="181"/>
      <c r="L96" s="183"/>
      <c r="M96" s="183"/>
      <c r="N96" s="183"/>
      <c r="O96" s="183"/>
      <c r="P96" s="183"/>
      <c r="Q96" s="183"/>
      <c r="R96" s="183"/>
      <c r="S96" s="183"/>
      <c r="T96" s="183"/>
    </row>
    <row r="97" spans="2:20" ht="15.75">
      <c r="B97" s="183"/>
      <c r="C97" s="183"/>
      <c r="D97" s="183"/>
      <c r="E97" s="183"/>
      <c r="F97" s="183"/>
      <c r="G97" s="203"/>
      <c r="H97" s="178"/>
      <c r="I97" s="178"/>
      <c r="J97" s="178"/>
      <c r="K97" s="179"/>
      <c r="L97" s="183"/>
      <c r="M97" s="183"/>
      <c r="N97" s="183"/>
      <c r="O97" s="183"/>
      <c r="P97" s="183"/>
      <c r="Q97" s="183"/>
      <c r="R97" s="183"/>
      <c r="S97" s="183"/>
      <c r="T97" s="183"/>
    </row>
    <row r="98" spans="2:20" ht="15.75">
      <c r="B98" s="183"/>
      <c r="C98" s="183"/>
      <c r="D98" s="183"/>
      <c r="E98" s="183"/>
      <c r="F98" s="183"/>
      <c r="G98" s="234"/>
      <c r="H98" s="180"/>
      <c r="I98" s="180"/>
      <c r="J98" s="180"/>
      <c r="K98" s="181"/>
      <c r="L98" s="183"/>
      <c r="M98" s="183"/>
      <c r="N98" s="183"/>
      <c r="O98" s="183"/>
      <c r="P98" s="183"/>
      <c r="Q98" s="183"/>
      <c r="R98" s="183"/>
      <c r="S98" s="183"/>
      <c r="T98" s="183"/>
    </row>
    <row r="99" spans="2:20" ht="15.75">
      <c r="B99" s="183"/>
      <c r="C99" s="183"/>
      <c r="D99" s="183"/>
      <c r="E99" s="183"/>
      <c r="F99" s="183"/>
      <c r="G99" s="195"/>
      <c r="H99" s="186"/>
      <c r="I99" s="186"/>
      <c r="J99" s="186"/>
      <c r="K99" s="179"/>
      <c r="L99" s="183"/>
      <c r="M99" s="183"/>
      <c r="N99" s="183"/>
      <c r="O99" s="183"/>
      <c r="P99" s="183"/>
      <c r="Q99" s="183"/>
      <c r="R99" s="183"/>
      <c r="S99" s="183"/>
      <c r="T99" s="183"/>
    </row>
    <row r="100" spans="2:20" ht="15.75">
      <c r="B100" s="183"/>
      <c r="C100" s="183"/>
      <c r="D100" s="183"/>
      <c r="E100" s="183"/>
      <c r="F100" s="183"/>
      <c r="G100" s="195"/>
      <c r="H100" s="186"/>
      <c r="I100" s="186"/>
      <c r="J100" s="186"/>
      <c r="K100" s="179"/>
      <c r="L100" s="183"/>
      <c r="M100" s="183"/>
      <c r="N100" s="183"/>
      <c r="O100" s="183"/>
      <c r="P100" s="183"/>
      <c r="Q100" s="183"/>
      <c r="R100" s="183"/>
      <c r="S100" s="183"/>
      <c r="T100" s="183"/>
    </row>
    <row r="101" spans="2:20" ht="15.75">
      <c r="B101" s="183"/>
      <c r="C101" s="183"/>
      <c r="D101" s="183"/>
      <c r="E101" s="183"/>
      <c r="F101" s="183"/>
      <c r="G101" s="195"/>
      <c r="H101" s="186"/>
      <c r="I101" s="186"/>
      <c r="J101" s="186"/>
      <c r="K101" s="179"/>
      <c r="L101" s="183"/>
      <c r="M101" s="183"/>
      <c r="N101" s="183"/>
      <c r="O101" s="183"/>
      <c r="P101" s="183"/>
      <c r="Q101" s="183"/>
      <c r="R101" s="183"/>
      <c r="S101" s="183"/>
      <c r="T101" s="183"/>
    </row>
    <row r="102" spans="2:20" ht="15.75">
      <c r="B102" s="183"/>
      <c r="C102" s="183"/>
      <c r="D102" s="183"/>
      <c r="E102" s="183"/>
      <c r="F102" s="183"/>
      <c r="G102" s="196"/>
      <c r="H102" s="187"/>
      <c r="I102" s="188"/>
      <c r="J102" s="188"/>
      <c r="K102" s="181"/>
      <c r="L102" s="183"/>
      <c r="M102" s="183"/>
      <c r="N102" s="183"/>
      <c r="O102" s="183"/>
      <c r="P102" s="183"/>
      <c r="Q102" s="183"/>
      <c r="R102" s="183"/>
      <c r="S102" s="183"/>
      <c r="T102" s="183"/>
    </row>
    <row r="103" spans="2:20" ht="15.75">
      <c r="B103" s="183"/>
      <c r="C103" s="183"/>
      <c r="D103" s="183"/>
      <c r="E103" s="183"/>
      <c r="F103" s="183"/>
      <c r="G103" s="195"/>
      <c r="H103" s="189"/>
      <c r="I103" s="190"/>
      <c r="J103" s="190"/>
      <c r="K103" s="179"/>
      <c r="L103" s="183"/>
      <c r="M103" s="183"/>
      <c r="N103" s="183"/>
      <c r="O103" s="183"/>
      <c r="P103" s="183"/>
      <c r="Q103" s="183"/>
      <c r="R103" s="183"/>
      <c r="S103" s="183"/>
      <c r="T103" s="183"/>
    </row>
    <row r="104" spans="2:20" ht="15.75">
      <c r="B104" s="183"/>
      <c r="C104" s="183"/>
      <c r="D104" s="183"/>
      <c r="E104" s="183"/>
      <c r="F104" s="183"/>
      <c r="G104" s="195"/>
      <c r="H104" s="189"/>
      <c r="I104" s="190"/>
      <c r="J104" s="190"/>
      <c r="K104" s="179"/>
      <c r="L104" s="183"/>
      <c r="M104" s="183"/>
      <c r="N104" s="183"/>
      <c r="O104" s="183"/>
      <c r="P104" s="183"/>
      <c r="Q104" s="183"/>
      <c r="R104" s="183"/>
      <c r="S104" s="183"/>
      <c r="T104" s="183"/>
    </row>
    <row r="105" spans="2:20" ht="15.75">
      <c r="B105" s="183"/>
      <c r="C105" s="183"/>
      <c r="D105" s="183"/>
      <c r="E105" s="183"/>
      <c r="F105" s="183"/>
      <c r="G105" s="195"/>
      <c r="H105" s="191"/>
      <c r="I105" s="186"/>
      <c r="J105" s="186"/>
      <c r="K105" s="179"/>
      <c r="L105" s="183"/>
      <c r="M105" s="183"/>
      <c r="N105" s="183"/>
      <c r="O105" s="183"/>
      <c r="P105" s="183"/>
      <c r="Q105" s="183"/>
      <c r="R105" s="183"/>
      <c r="S105" s="183"/>
      <c r="T105" s="183"/>
    </row>
    <row r="106" spans="2:20" ht="15.75">
      <c r="B106" s="183"/>
      <c r="C106" s="183"/>
      <c r="D106" s="183"/>
      <c r="E106" s="183"/>
      <c r="F106" s="183"/>
      <c r="G106" s="195"/>
      <c r="H106" s="191"/>
      <c r="I106" s="186"/>
      <c r="J106" s="186"/>
      <c r="K106" s="179"/>
      <c r="L106" s="183"/>
      <c r="M106" s="183"/>
      <c r="N106" s="183"/>
      <c r="O106" s="183"/>
      <c r="P106" s="183"/>
      <c r="Q106" s="183"/>
      <c r="R106" s="183"/>
      <c r="S106" s="183"/>
      <c r="T106" s="183"/>
    </row>
    <row r="107" spans="2:20" ht="15.75">
      <c r="B107" s="183"/>
      <c r="C107" s="183"/>
      <c r="D107" s="183"/>
      <c r="E107" s="183"/>
      <c r="F107" s="183"/>
      <c r="G107" s="196"/>
      <c r="H107" s="192"/>
      <c r="I107" s="193"/>
      <c r="J107" s="193"/>
      <c r="K107" s="181"/>
      <c r="L107" s="183"/>
      <c r="M107" s="183"/>
      <c r="N107" s="183"/>
      <c r="O107" s="183"/>
      <c r="P107" s="183"/>
      <c r="Q107" s="183"/>
      <c r="R107" s="183"/>
      <c r="S107" s="183"/>
      <c r="T107" s="183"/>
    </row>
    <row r="108" spans="2:20" ht="15.75">
      <c r="B108" s="183"/>
      <c r="C108" s="183"/>
      <c r="D108" s="183"/>
      <c r="E108" s="183"/>
      <c r="F108" s="183"/>
      <c r="G108" s="195"/>
      <c r="H108" s="189"/>
      <c r="I108" s="190"/>
      <c r="J108" s="190"/>
      <c r="K108" s="179"/>
      <c r="L108" s="183"/>
      <c r="M108" s="183"/>
      <c r="N108" s="183"/>
      <c r="O108" s="183"/>
      <c r="P108" s="183"/>
      <c r="Q108" s="183"/>
      <c r="R108" s="183"/>
      <c r="S108" s="183"/>
      <c r="T108" s="183"/>
    </row>
    <row r="109" spans="2:20" ht="15.75">
      <c r="B109" s="183"/>
      <c r="C109" s="183"/>
      <c r="D109" s="183"/>
      <c r="E109" s="183"/>
      <c r="F109" s="183"/>
      <c r="G109" s="195"/>
      <c r="H109" s="189"/>
      <c r="I109" s="190"/>
      <c r="J109" s="190"/>
      <c r="K109" s="179"/>
      <c r="L109" s="183"/>
      <c r="M109" s="183"/>
      <c r="N109" s="183"/>
      <c r="O109" s="183"/>
      <c r="P109" s="183"/>
      <c r="Q109" s="183"/>
      <c r="R109" s="183"/>
      <c r="S109" s="183"/>
      <c r="T109" s="183"/>
    </row>
    <row r="110" spans="2:20" ht="15.75">
      <c r="B110" s="183"/>
      <c r="C110" s="183"/>
      <c r="D110" s="183"/>
      <c r="E110" s="183"/>
      <c r="F110" s="183"/>
      <c r="G110" s="196"/>
      <c r="H110" s="192"/>
      <c r="I110" s="193"/>
      <c r="J110" s="193"/>
      <c r="K110" s="181"/>
      <c r="L110" s="183"/>
      <c r="M110" s="183"/>
      <c r="N110" s="183"/>
      <c r="O110" s="183"/>
      <c r="P110" s="183"/>
      <c r="Q110" s="183"/>
      <c r="R110" s="183"/>
      <c r="S110" s="183"/>
      <c r="T110" s="183"/>
    </row>
    <row r="111" spans="2:20" ht="15.75">
      <c r="B111" s="183"/>
      <c r="C111" s="183"/>
      <c r="D111" s="183"/>
      <c r="E111" s="183"/>
      <c r="F111" s="183"/>
      <c r="G111" s="195"/>
      <c r="H111" s="189"/>
      <c r="I111" s="190"/>
      <c r="J111" s="190"/>
      <c r="K111" s="179"/>
      <c r="L111" s="183"/>
      <c r="M111" s="183"/>
      <c r="N111" s="183"/>
      <c r="O111" s="183"/>
      <c r="P111" s="183"/>
      <c r="Q111" s="183"/>
      <c r="R111" s="183"/>
      <c r="S111" s="183"/>
      <c r="T111" s="183"/>
    </row>
    <row r="112" spans="2:20" ht="15.75">
      <c r="B112" s="183"/>
      <c r="C112" s="183"/>
      <c r="D112" s="183"/>
      <c r="E112" s="183"/>
      <c r="F112" s="183"/>
      <c r="G112" s="195"/>
      <c r="H112" s="189"/>
      <c r="I112" s="190"/>
      <c r="J112" s="190"/>
      <c r="K112" s="179"/>
      <c r="L112" s="183"/>
      <c r="M112" s="183"/>
      <c r="N112" s="183"/>
      <c r="O112" s="183"/>
      <c r="P112" s="183"/>
      <c r="Q112" s="183"/>
      <c r="R112" s="183"/>
      <c r="S112" s="183"/>
      <c r="T112" s="183"/>
    </row>
    <row r="113" spans="2:20" ht="15.75">
      <c r="B113" s="183"/>
      <c r="C113" s="183"/>
      <c r="D113" s="183"/>
      <c r="E113" s="183"/>
      <c r="F113" s="183"/>
      <c r="G113" s="195"/>
      <c r="H113" s="189"/>
      <c r="I113" s="190"/>
      <c r="J113" s="190"/>
      <c r="K113" s="179"/>
      <c r="L113" s="183"/>
      <c r="M113" s="183"/>
      <c r="N113" s="183"/>
      <c r="O113" s="183"/>
      <c r="P113" s="183"/>
      <c r="Q113" s="183"/>
      <c r="R113" s="183"/>
      <c r="S113" s="183"/>
      <c r="T113" s="183"/>
    </row>
    <row r="114" spans="2:20" ht="15.75">
      <c r="B114" s="183"/>
      <c r="C114" s="183"/>
      <c r="D114" s="183"/>
      <c r="E114" s="183"/>
      <c r="F114" s="183"/>
      <c r="G114" s="206"/>
      <c r="H114" s="192"/>
      <c r="I114" s="193"/>
      <c r="J114" s="193"/>
      <c r="K114" s="181"/>
      <c r="L114" s="183"/>
      <c r="M114" s="183"/>
      <c r="N114" s="183"/>
      <c r="O114" s="183"/>
      <c r="P114" s="183"/>
      <c r="Q114" s="183"/>
      <c r="R114" s="183"/>
      <c r="S114" s="183"/>
      <c r="T114" s="183"/>
    </row>
    <row r="115" spans="2:20" ht="15.75">
      <c r="B115" s="183"/>
      <c r="C115" s="183"/>
      <c r="D115" s="183"/>
      <c r="E115" s="183"/>
      <c r="F115" s="183"/>
      <c r="G115" s="195"/>
      <c r="H115" s="189"/>
      <c r="I115" s="190"/>
      <c r="J115" s="190"/>
      <c r="K115" s="179"/>
      <c r="L115" s="183"/>
      <c r="M115" s="183"/>
      <c r="N115" s="183"/>
      <c r="O115" s="183"/>
      <c r="P115" s="183"/>
      <c r="Q115" s="183"/>
      <c r="R115" s="183"/>
      <c r="S115" s="183"/>
      <c r="T115" s="183"/>
    </row>
    <row r="116" spans="2:20" ht="15.75">
      <c r="B116" s="183"/>
      <c r="C116" s="183"/>
      <c r="D116" s="183"/>
      <c r="E116" s="183"/>
      <c r="F116" s="183"/>
      <c r="G116" s="195"/>
      <c r="H116" s="191"/>
      <c r="I116" s="186"/>
      <c r="J116" s="186"/>
      <c r="K116" s="179"/>
      <c r="L116" s="183"/>
      <c r="M116" s="183"/>
      <c r="N116" s="183"/>
      <c r="O116" s="183"/>
      <c r="P116" s="183"/>
      <c r="Q116" s="183"/>
      <c r="R116" s="183"/>
      <c r="S116" s="183"/>
      <c r="T116" s="183"/>
    </row>
    <row r="117" spans="2:20" ht="15.75">
      <c r="B117" s="183"/>
      <c r="C117" s="183"/>
      <c r="D117" s="183"/>
      <c r="E117" s="183"/>
      <c r="F117" s="183"/>
      <c r="G117" s="195"/>
      <c r="H117" s="189"/>
      <c r="I117" s="190"/>
      <c r="J117" s="190"/>
      <c r="K117" s="179"/>
      <c r="L117" s="183"/>
      <c r="M117" s="183"/>
      <c r="N117" s="183"/>
      <c r="O117" s="183"/>
      <c r="P117" s="183"/>
      <c r="Q117" s="183"/>
      <c r="R117" s="183"/>
      <c r="S117" s="183"/>
      <c r="T117" s="183"/>
    </row>
    <row r="118" spans="2:20" ht="15.75">
      <c r="B118" s="183"/>
      <c r="C118" s="183"/>
      <c r="D118" s="183"/>
      <c r="E118" s="183"/>
      <c r="F118" s="183"/>
      <c r="G118" s="195"/>
      <c r="H118" s="189"/>
      <c r="I118" s="190"/>
      <c r="J118" s="190"/>
      <c r="K118" s="179"/>
      <c r="L118" s="183"/>
      <c r="M118" s="183"/>
      <c r="N118" s="183"/>
      <c r="O118" s="183"/>
      <c r="P118" s="183"/>
      <c r="Q118" s="183"/>
      <c r="R118" s="183"/>
      <c r="S118" s="183"/>
      <c r="T118" s="183"/>
    </row>
    <row r="119" spans="2:20" ht="15.75">
      <c r="B119" s="183"/>
      <c r="C119" s="183"/>
      <c r="D119" s="183"/>
      <c r="E119" s="183"/>
      <c r="F119" s="183"/>
      <c r="G119" s="206"/>
      <c r="H119" s="192"/>
      <c r="I119" s="193"/>
      <c r="J119" s="193"/>
      <c r="K119" s="181"/>
      <c r="L119" s="183"/>
      <c r="M119" s="183"/>
      <c r="N119" s="183"/>
      <c r="O119" s="183"/>
      <c r="P119" s="183"/>
      <c r="Q119" s="183"/>
      <c r="R119" s="183"/>
      <c r="S119" s="183"/>
      <c r="T119" s="183"/>
    </row>
    <row r="120" spans="2:20" ht="15.75">
      <c r="B120" s="183"/>
      <c r="C120" s="183"/>
      <c r="D120" s="183"/>
      <c r="E120" s="183"/>
      <c r="F120" s="183"/>
      <c r="G120" s="195"/>
      <c r="H120" s="191"/>
      <c r="I120" s="186"/>
      <c r="J120" s="186"/>
      <c r="K120" s="179"/>
      <c r="L120" s="183"/>
      <c r="M120" s="183"/>
      <c r="N120" s="183"/>
      <c r="O120" s="183"/>
      <c r="P120" s="183"/>
      <c r="Q120" s="183"/>
      <c r="R120" s="183"/>
      <c r="S120" s="183"/>
      <c r="T120" s="183"/>
    </row>
    <row r="121" spans="2:20" ht="15.75">
      <c r="B121" s="183"/>
      <c r="C121" s="183"/>
      <c r="D121" s="183"/>
      <c r="E121" s="183"/>
      <c r="F121" s="183"/>
      <c r="G121" s="207"/>
      <c r="H121" s="192"/>
      <c r="I121" s="193"/>
      <c r="J121" s="193"/>
      <c r="K121" s="181"/>
      <c r="L121" s="183"/>
      <c r="M121" s="183"/>
      <c r="N121" s="183"/>
      <c r="O121" s="183"/>
      <c r="P121" s="183"/>
      <c r="Q121" s="183"/>
      <c r="R121" s="183"/>
      <c r="S121" s="183"/>
      <c r="T121" s="183"/>
    </row>
    <row r="122" spans="2:20" ht="15.75">
      <c r="B122" s="183"/>
      <c r="C122" s="183"/>
      <c r="D122" s="183"/>
      <c r="E122" s="183"/>
      <c r="F122" s="183"/>
      <c r="G122" s="208"/>
      <c r="H122" s="180"/>
      <c r="I122" s="180"/>
      <c r="J122" s="180"/>
      <c r="K122" s="181"/>
      <c r="L122" s="183"/>
      <c r="M122" s="183"/>
      <c r="N122" s="183"/>
      <c r="O122" s="183"/>
      <c r="P122" s="183"/>
      <c r="Q122" s="183"/>
      <c r="R122" s="183"/>
      <c r="S122" s="183"/>
      <c r="T122" s="183"/>
    </row>
    <row r="123" spans="2:20" ht="15.75"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</row>
  </sheetData>
  <sheetProtection/>
  <mergeCells count="2">
    <mergeCell ref="A1:E1"/>
    <mergeCell ref="A2:E2"/>
  </mergeCells>
  <printOptions/>
  <pageMargins left="0" right="0" top="0" bottom="0" header="0.31496062992125984" footer="0.31496062992125984"/>
  <pageSetup horizontalDpi="600" verticalDpi="600" orientation="portrait" paperSize="9" scale="42" r:id="rId1"/>
  <headerFooter>
    <oddHeader>&amp;R&amp;"-,Félkövér"15.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67">
      <selection activeCell="A68" sqref="A68"/>
    </sheetView>
  </sheetViews>
  <sheetFormatPr defaultColWidth="9.140625" defaultRowHeight="15"/>
  <cols>
    <col min="1" max="1" width="55.140625" style="101" customWidth="1"/>
    <col min="2" max="2" width="9.140625" style="101" customWidth="1"/>
    <col min="3" max="3" width="13.00390625" style="101" customWidth="1"/>
    <col min="4" max="4" width="14.140625" style="101" customWidth="1"/>
    <col min="5" max="5" width="13.140625" style="101" customWidth="1"/>
    <col min="6" max="7" width="9.140625" style="101" customWidth="1"/>
    <col min="8" max="8" width="12.00390625" style="101" customWidth="1"/>
    <col min="9" max="10" width="9.140625" style="101" customWidth="1"/>
    <col min="11" max="11" width="12.8515625" style="101" customWidth="1"/>
    <col min="12" max="16384" width="9.140625" style="101" customWidth="1"/>
  </cols>
  <sheetData>
    <row r="1" spans="1:5" ht="24" customHeight="1">
      <c r="A1" s="403" t="s">
        <v>726</v>
      </c>
      <c r="B1" s="404"/>
      <c r="C1" s="404"/>
      <c r="D1" s="404"/>
      <c r="E1" s="419"/>
    </row>
    <row r="2" spans="1:7" ht="24" customHeight="1">
      <c r="A2" s="405" t="s">
        <v>543</v>
      </c>
      <c r="B2" s="404"/>
      <c r="C2" s="404"/>
      <c r="D2" s="404"/>
      <c r="E2" s="419"/>
      <c r="G2" s="194"/>
    </row>
    <row r="3" ht="15.75">
      <c r="A3" s="174"/>
    </row>
    <row r="4" ht="15.75">
      <c r="A4" s="104" t="s">
        <v>686</v>
      </c>
    </row>
    <row r="5" spans="1:5" ht="31.5">
      <c r="A5" s="87" t="s">
        <v>62</v>
      </c>
      <c r="B5" s="88" t="s">
        <v>24</v>
      </c>
      <c r="C5" s="176" t="s">
        <v>576</v>
      </c>
      <c r="D5" s="176" t="s">
        <v>577</v>
      </c>
      <c r="E5" s="89" t="s">
        <v>8</v>
      </c>
    </row>
    <row r="6" spans="1:5" ht="15" customHeight="1">
      <c r="A6" s="90" t="s">
        <v>242</v>
      </c>
      <c r="B6" s="91" t="s">
        <v>243</v>
      </c>
      <c r="C6" s="152"/>
      <c r="D6" s="152"/>
      <c r="E6" s="152"/>
    </row>
    <row r="7" spans="1:5" ht="15" customHeight="1">
      <c r="A7" s="93" t="s">
        <v>244</v>
      </c>
      <c r="B7" s="91" t="s">
        <v>245</v>
      </c>
      <c r="C7" s="152"/>
      <c r="D7" s="152"/>
      <c r="E7" s="152"/>
    </row>
    <row r="8" spans="1:5" ht="15" customHeight="1">
      <c r="A8" s="93" t="s">
        <v>246</v>
      </c>
      <c r="B8" s="91" t="s">
        <v>247</v>
      </c>
      <c r="C8" s="152"/>
      <c r="D8" s="152"/>
      <c r="E8" s="152"/>
    </row>
    <row r="9" spans="1:5" ht="15" customHeight="1">
      <c r="A9" s="93" t="s">
        <v>248</v>
      </c>
      <c r="B9" s="91" t="s">
        <v>249</v>
      </c>
      <c r="C9" s="152"/>
      <c r="D9" s="152"/>
      <c r="E9" s="152"/>
    </row>
    <row r="10" spans="1:5" ht="15" customHeight="1">
      <c r="A10" s="93" t="s">
        <v>250</v>
      </c>
      <c r="B10" s="91" t="s">
        <v>251</v>
      </c>
      <c r="C10" s="152"/>
      <c r="D10" s="152"/>
      <c r="E10" s="152"/>
    </row>
    <row r="11" spans="1:5" ht="15" customHeight="1">
      <c r="A11" s="93" t="s">
        <v>252</v>
      </c>
      <c r="B11" s="91" t="s">
        <v>253</v>
      </c>
      <c r="C11" s="152"/>
      <c r="D11" s="152"/>
      <c r="E11" s="152"/>
    </row>
    <row r="12" spans="1:5" ht="15" customHeight="1">
      <c r="A12" s="94" t="s">
        <v>499</v>
      </c>
      <c r="B12" s="95" t="s">
        <v>254</v>
      </c>
      <c r="C12" s="152"/>
      <c r="D12" s="152"/>
      <c r="E12" s="152"/>
    </row>
    <row r="13" spans="1:5" ht="15" customHeight="1">
      <c r="A13" s="93" t="s">
        <v>255</v>
      </c>
      <c r="B13" s="91" t="s">
        <v>256</v>
      </c>
      <c r="C13" s="152"/>
      <c r="D13" s="152"/>
      <c r="E13" s="152"/>
    </row>
    <row r="14" spans="1:5" ht="15" customHeight="1">
      <c r="A14" s="93" t="s">
        <v>257</v>
      </c>
      <c r="B14" s="91" t="s">
        <v>258</v>
      </c>
      <c r="C14" s="152"/>
      <c r="D14" s="152"/>
      <c r="E14" s="152"/>
    </row>
    <row r="15" spans="1:5" ht="15" customHeight="1">
      <c r="A15" s="93" t="s">
        <v>461</v>
      </c>
      <c r="B15" s="91" t="s">
        <v>259</v>
      </c>
      <c r="C15" s="152"/>
      <c r="D15" s="152"/>
      <c r="E15" s="152"/>
    </row>
    <row r="16" spans="1:5" ht="15" customHeight="1">
      <c r="A16" s="93" t="s">
        <v>462</v>
      </c>
      <c r="B16" s="91" t="s">
        <v>260</v>
      </c>
      <c r="C16" s="152"/>
      <c r="D16" s="152"/>
      <c r="E16" s="152"/>
    </row>
    <row r="17" spans="1:5" ht="15" customHeight="1">
      <c r="A17" s="93" t="s">
        <v>463</v>
      </c>
      <c r="B17" s="91" t="s">
        <v>261</v>
      </c>
      <c r="C17" s="152"/>
      <c r="D17" s="152"/>
      <c r="E17" s="152"/>
    </row>
    <row r="18" spans="1:5" ht="15" customHeight="1">
      <c r="A18" s="94" t="s">
        <v>500</v>
      </c>
      <c r="B18" s="95" t="s">
        <v>262</v>
      </c>
      <c r="C18" s="152"/>
      <c r="D18" s="152"/>
      <c r="E18" s="152"/>
    </row>
    <row r="19" spans="1:5" ht="15" customHeight="1">
      <c r="A19" s="93" t="s">
        <v>467</v>
      </c>
      <c r="B19" s="91" t="s">
        <v>271</v>
      </c>
      <c r="C19" s="152"/>
      <c r="D19" s="152"/>
      <c r="E19" s="152"/>
    </row>
    <row r="20" spans="1:5" ht="15" customHeight="1">
      <c r="A20" s="93" t="s">
        <v>468</v>
      </c>
      <c r="B20" s="91" t="s">
        <v>272</v>
      </c>
      <c r="C20" s="152"/>
      <c r="D20" s="152"/>
      <c r="E20" s="152"/>
    </row>
    <row r="21" spans="1:5" ht="15" customHeight="1">
      <c r="A21" s="94" t="s">
        <v>502</v>
      </c>
      <c r="B21" s="95" t="s">
        <v>273</v>
      </c>
      <c r="C21" s="152"/>
      <c r="D21" s="152"/>
      <c r="E21" s="152"/>
    </row>
    <row r="22" spans="1:5" ht="15" customHeight="1">
      <c r="A22" s="93" t="s">
        <v>469</v>
      </c>
      <c r="B22" s="91" t="s">
        <v>274</v>
      </c>
      <c r="C22" s="152"/>
      <c r="D22" s="152"/>
      <c r="E22" s="152"/>
    </row>
    <row r="23" spans="1:5" ht="15" customHeight="1">
      <c r="A23" s="93" t="s">
        <v>470</v>
      </c>
      <c r="B23" s="91" t="s">
        <v>275</v>
      </c>
      <c r="C23" s="152"/>
      <c r="D23" s="152"/>
      <c r="E23" s="152"/>
    </row>
    <row r="24" spans="1:5" ht="15" customHeight="1">
      <c r="A24" s="93" t="s">
        <v>471</v>
      </c>
      <c r="B24" s="91" t="s">
        <v>276</v>
      </c>
      <c r="C24" s="152"/>
      <c r="D24" s="152"/>
      <c r="E24" s="152"/>
    </row>
    <row r="25" spans="1:5" ht="15" customHeight="1">
      <c r="A25" s="93" t="s">
        <v>472</v>
      </c>
      <c r="B25" s="91" t="s">
        <v>277</v>
      </c>
      <c r="C25" s="152"/>
      <c r="D25" s="152"/>
      <c r="E25" s="152"/>
    </row>
    <row r="26" spans="1:5" ht="15" customHeight="1">
      <c r="A26" s="93" t="s">
        <v>473</v>
      </c>
      <c r="B26" s="91" t="s">
        <v>280</v>
      </c>
      <c r="C26" s="152"/>
      <c r="D26" s="152"/>
      <c r="E26" s="152"/>
    </row>
    <row r="27" spans="1:5" ht="15" customHeight="1">
      <c r="A27" s="93" t="s">
        <v>281</v>
      </c>
      <c r="B27" s="91" t="s">
        <v>282</v>
      </c>
      <c r="C27" s="152"/>
      <c r="D27" s="152"/>
      <c r="E27" s="152"/>
    </row>
    <row r="28" spans="1:5" ht="15" customHeight="1">
      <c r="A28" s="93" t="s">
        <v>474</v>
      </c>
      <c r="B28" s="91" t="s">
        <v>283</v>
      </c>
      <c r="C28" s="152"/>
      <c r="D28" s="152"/>
      <c r="E28" s="152"/>
    </row>
    <row r="29" spans="1:5" ht="15" customHeight="1">
      <c r="A29" s="93" t="s">
        <v>475</v>
      </c>
      <c r="B29" s="91" t="s">
        <v>288</v>
      </c>
      <c r="C29" s="152"/>
      <c r="D29" s="152"/>
      <c r="E29" s="152"/>
    </row>
    <row r="30" spans="1:5" ht="15" customHeight="1">
      <c r="A30" s="94" t="s">
        <v>503</v>
      </c>
      <c r="B30" s="95" t="s">
        <v>291</v>
      </c>
      <c r="C30" s="152"/>
      <c r="D30" s="152"/>
      <c r="E30" s="152"/>
    </row>
    <row r="31" spans="1:5" ht="15" customHeight="1">
      <c r="A31" s="93" t="s">
        <v>476</v>
      </c>
      <c r="B31" s="91" t="s">
        <v>292</v>
      </c>
      <c r="C31" s="152"/>
      <c r="D31" s="152"/>
      <c r="E31" s="152"/>
    </row>
    <row r="32" spans="1:5" ht="15" customHeight="1">
      <c r="A32" s="94" t="s">
        <v>504</v>
      </c>
      <c r="B32" s="95" t="s">
        <v>293</v>
      </c>
      <c r="C32" s="152"/>
      <c r="D32" s="152"/>
      <c r="E32" s="152"/>
    </row>
    <row r="33" spans="1:5" ht="15" customHeight="1">
      <c r="A33" s="64" t="s">
        <v>294</v>
      </c>
      <c r="B33" s="91" t="s">
        <v>295</v>
      </c>
      <c r="C33" s="152"/>
      <c r="D33" s="152"/>
      <c r="E33" s="152"/>
    </row>
    <row r="34" spans="1:5" ht="15" customHeight="1">
      <c r="A34" s="64" t="s">
        <v>477</v>
      </c>
      <c r="B34" s="91" t="s">
        <v>296</v>
      </c>
      <c r="C34" s="152"/>
      <c r="D34" s="152"/>
      <c r="E34" s="152"/>
    </row>
    <row r="35" spans="1:5" ht="15" customHeight="1">
      <c r="A35" s="64" t="s">
        <v>478</v>
      </c>
      <c r="B35" s="91" t="s">
        <v>297</v>
      </c>
      <c r="C35" s="152"/>
      <c r="D35" s="152"/>
      <c r="E35" s="152"/>
    </row>
    <row r="36" spans="1:5" ht="15" customHeight="1">
      <c r="A36" s="64" t="s">
        <v>479</v>
      </c>
      <c r="B36" s="91" t="s">
        <v>298</v>
      </c>
      <c r="C36" s="152"/>
      <c r="D36" s="152"/>
      <c r="E36" s="152"/>
    </row>
    <row r="37" spans="1:5" ht="15" customHeight="1">
      <c r="A37" s="64" t="s">
        <v>299</v>
      </c>
      <c r="B37" s="91" t="s">
        <v>300</v>
      </c>
      <c r="C37" s="152"/>
      <c r="D37" s="152"/>
      <c r="E37" s="152"/>
    </row>
    <row r="38" spans="1:5" ht="15" customHeight="1">
      <c r="A38" s="64" t="s">
        <v>301</v>
      </c>
      <c r="B38" s="91" t="s">
        <v>302</v>
      </c>
      <c r="C38" s="152"/>
      <c r="D38" s="152"/>
      <c r="E38" s="152"/>
    </row>
    <row r="39" spans="1:5" ht="15" customHeight="1">
      <c r="A39" s="64" t="s">
        <v>303</v>
      </c>
      <c r="B39" s="91" t="s">
        <v>304</v>
      </c>
      <c r="C39" s="152"/>
      <c r="D39" s="152"/>
      <c r="E39" s="152"/>
    </row>
    <row r="40" spans="1:5" ht="15" customHeight="1">
      <c r="A40" s="64" t="s">
        <v>480</v>
      </c>
      <c r="B40" s="91" t="s">
        <v>305</v>
      </c>
      <c r="C40" s="152"/>
      <c r="D40" s="152"/>
      <c r="E40" s="152"/>
    </row>
    <row r="41" spans="1:5" ht="15" customHeight="1">
      <c r="A41" s="64" t="s">
        <v>481</v>
      </c>
      <c r="B41" s="91" t="s">
        <v>306</v>
      </c>
      <c r="C41" s="152"/>
      <c r="D41" s="152"/>
      <c r="E41" s="152"/>
    </row>
    <row r="42" spans="1:5" ht="15" customHeight="1">
      <c r="A42" s="64" t="s">
        <v>482</v>
      </c>
      <c r="B42" s="91" t="s">
        <v>307</v>
      </c>
      <c r="C42" s="152"/>
      <c r="D42" s="152"/>
      <c r="E42" s="152"/>
    </row>
    <row r="43" spans="1:5" ht="15" customHeight="1">
      <c r="A43" s="68" t="s">
        <v>505</v>
      </c>
      <c r="B43" s="95" t="s">
        <v>308</v>
      </c>
      <c r="C43" s="152"/>
      <c r="D43" s="152"/>
      <c r="E43" s="152"/>
    </row>
    <row r="44" spans="1:5" ht="15" customHeight="1">
      <c r="A44" s="64" t="s">
        <v>317</v>
      </c>
      <c r="B44" s="91" t="s">
        <v>318</v>
      </c>
      <c r="C44" s="152"/>
      <c r="D44" s="152"/>
      <c r="E44" s="152"/>
    </row>
    <row r="45" spans="1:5" ht="15" customHeight="1">
      <c r="A45" s="93" t="s">
        <v>486</v>
      </c>
      <c r="B45" s="91" t="s">
        <v>319</v>
      </c>
      <c r="C45" s="152"/>
      <c r="D45" s="152"/>
      <c r="E45" s="152"/>
    </row>
    <row r="46" spans="1:5" ht="15" customHeight="1">
      <c r="A46" s="64" t="s">
        <v>487</v>
      </c>
      <c r="B46" s="91" t="s">
        <v>320</v>
      </c>
      <c r="C46" s="152"/>
      <c r="D46" s="152"/>
      <c r="E46" s="152"/>
    </row>
    <row r="47" spans="1:5" ht="15" customHeight="1">
      <c r="A47" s="94" t="s">
        <v>507</v>
      </c>
      <c r="B47" s="95" t="s">
        <v>321</v>
      </c>
      <c r="C47" s="152"/>
      <c r="D47" s="152"/>
      <c r="E47" s="152"/>
    </row>
    <row r="48" spans="1:5" ht="15" customHeight="1">
      <c r="A48" s="113" t="s">
        <v>575</v>
      </c>
      <c r="B48" s="120"/>
      <c r="C48" s="152"/>
      <c r="D48" s="152"/>
      <c r="E48" s="152"/>
    </row>
    <row r="49" spans="1:5" ht="15" customHeight="1">
      <c r="A49" s="94" t="s">
        <v>501</v>
      </c>
      <c r="B49" s="95" t="s">
        <v>270</v>
      </c>
      <c r="C49" s="152"/>
      <c r="D49" s="152"/>
      <c r="E49" s="152"/>
    </row>
    <row r="50" spans="1:5" ht="15" customHeight="1">
      <c r="A50" s="64" t="s">
        <v>483</v>
      </c>
      <c r="B50" s="91" t="s">
        <v>309</v>
      </c>
      <c r="C50" s="152"/>
      <c r="D50" s="152"/>
      <c r="E50" s="152"/>
    </row>
    <row r="51" spans="1:5" ht="15" customHeight="1">
      <c r="A51" s="64" t="s">
        <v>484</v>
      </c>
      <c r="B51" s="91" t="s">
        <v>310</v>
      </c>
      <c r="C51" s="152"/>
      <c r="D51" s="152"/>
      <c r="E51" s="152"/>
    </row>
    <row r="52" spans="1:5" ht="15" customHeight="1">
      <c r="A52" s="64" t="s">
        <v>311</v>
      </c>
      <c r="B52" s="91" t="s">
        <v>312</v>
      </c>
      <c r="C52" s="152"/>
      <c r="D52" s="152"/>
      <c r="E52" s="152"/>
    </row>
    <row r="53" spans="1:5" ht="15" customHeight="1">
      <c r="A53" s="64" t="s">
        <v>485</v>
      </c>
      <c r="B53" s="91" t="s">
        <v>313</v>
      </c>
      <c r="C53" s="152"/>
      <c r="D53" s="152"/>
      <c r="E53" s="152"/>
    </row>
    <row r="54" spans="1:5" ht="15" customHeight="1">
      <c r="A54" s="64" t="s">
        <v>314</v>
      </c>
      <c r="B54" s="91" t="s">
        <v>315</v>
      </c>
      <c r="C54" s="152"/>
      <c r="D54" s="152"/>
      <c r="E54" s="152"/>
    </row>
    <row r="55" spans="1:5" ht="15" customHeight="1">
      <c r="A55" s="94" t="s">
        <v>506</v>
      </c>
      <c r="B55" s="95" t="s">
        <v>316</v>
      </c>
      <c r="C55" s="152"/>
      <c r="D55" s="152"/>
      <c r="E55" s="152"/>
    </row>
    <row r="56" spans="1:5" ht="15" customHeight="1">
      <c r="A56" s="64" t="s">
        <v>322</v>
      </c>
      <c r="B56" s="91" t="s">
        <v>323</v>
      </c>
      <c r="C56" s="152"/>
      <c r="D56" s="152"/>
      <c r="E56" s="152"/>
    </row>
    <row r="57" spans="1:5" ht="15" customHeight="1">
      <c r="A57" s="93" t="s">
        <v>488</v>
      </c>
      <c r="B57" s="91" t="s">
        <v>324</v>
      </c>
      <c r="C57" s="152"/>
      <c r="D57" s="152"/>
      <c r="E57" s="152"/>
    </row>
    <row r="58" spans="1:5" ht="15" customHeight="1">
      <c r="A58" s="64" t="s">
        <v>489</v>
      </c>
      <c r="B58" s="91" t="s">
        <v>325</v>
      </c>
      <c r="C58" s="152"/>
      <c r="D58" s="152"/>
      <c r="E58" s="152"/>
    </row>
    <row r="59" spans="1:5" ht="15" customHeight="1">
      <c r="A59" s="94" t="s">
        <v>509</v>
      </c>
      <c r="B59" s="95" t="s">
        <v>326</v>
      </c>
      <c r="C59" s="152"/>
      <c r="D59" s="152"/>
      <c r="E59" s="152"/>
    </row>
    <row r="60" spans="1:5" ht="15" customHeight="1">
      <c r="A60" s="113" t="s">
        <v>574</v>
      </c>
      <c r="B60" s="120"/>
      <c r="C60" s="152"/>
      <c r="D60" s="152"/>
      <c r="E60" s="152"/>
    </row>
    <row r="61" spans="1:5" ht="15.75">
      <c r="A61" s="121" t="s">
        <v>508</v>
      </c>
      <c r="B61" s="115" t="s">
        <v>327</v>
      </c>
      <c r="C61" s="152"/>
      <c r="D61" s="152"/>
      <c r="E61" s="152"/>
    </row>
    <row r="62" spans="1:5" ht="15.75">
      <c r="A62" s="122" t="s">
        <v>626</v>
      </c>
      <c r="B62" s="123"/>
      <c r="C62" s="152"/>
      <c r="D62" s="152"/>
      <c r="E62" s="152"/>
    </row>
    <row r="63" spans="1:5" ht="15.75">
      <c r="A63" s="122" t="s">
        <v>627</v>
      </c>
      <c r="B63" s="123"/>
      <c r="C63" s="152"/>
      <c r="D63" s="152"/>
      <c r="E63" s="152"/>
    </row>
    <row r="64" spans="1:5" ht="15.75">
      <c r="A64" s="68" t="s">
        <v>510</v>
      </c>
      <c r="B64" s="94" t="s">
        <v>332</v>
      </c>
      <c r="C64" s="152"/>
      <c r="D64" s="152"/>
      <c r="E64" s="152"/>
    </row>
    <row r="65" spans="1:12" ht="15.75">
      <c r="A65" s="82" t="s">
        <v>511</v>
      </c>
      <c r="B65" s="94" t="s">
        <v>339</v>
      </c>
      <c r="C65" s="152"/>
      <c r="D65" s="152"/>
      <c r="E65" s="152"/>
      <c r="G65" s="183"/>
      <c r="H65" s="183"/>
      <c r="I65" s="183"/>
      <c r="J65" s="183"/>
      <c r="K65" s="183"/>
      <c r="L65" s="183"/>
    </row>
    <row r="66" spans="1:12" ht="31.5">
      <c r="A66" s="93" t="s">
        <v>624</v>
      </c>
      <c r="B66" s="93" t="s">
        <v>340</v>
      </c>
      <c r="C66" s="152">
        <v>640</v>
      </c>
      <c r="D66" s="152"/>
      <c r="E66" s="152"/>
      <c r="G66" s="195"/>
      <c r="H66" s="179"/>
      <c r="I66" s="179"/>
      <c r="J66" s="179"/>
      <c r="K66" s="179"/>
      <c r="L66" s="183"/>
    </row>
    <row r="67" spans="1:12" ht="31.5">
      <c r="A67" s="93" t="s">
        <v>625</v>
      </c>
      <c r="B67" s="93" t="s">
        <v>340</v>
      </c>
      <c r="C67" s="152"/>
      <c r="D67" s="152"/>
      <c r="E67" s="152"/>
      <c r="G67" s="195"/>
      <c r="H67" s="179"/>
      <c r="I67" s="179"/>
      <c r="J67" s="179"/>
      <c r="K67" s="179"/>
      <c r="L67" s="183"/>
    </row>
    <row r="68" spans="1:12" ht="31.5">
      <c r="A68" s="93" t="s">
        <v>622</v>
      </c>
      <c r="B68" s="93" t="s">
        <v>341</v>
      </c>
      <c r="C68" s="152"/>
      <c r="D68" s="152"/>
      <c r="E68" s="152"/>
      <c r="G68" s="195"/>
      <c r="H68" s="179"/>
      <c r="I68" s="179"/>
      <c r="J68" s="179"/>
      <c r="K68" s="179"/>
      <c r="L68" s="183"/>
    </row>
    <row r="69" spans="1:12" ht="31.5">
      <c r="A69" s="93" t="s">
        <v>623</v>
      </c>
      <c r="B69" s="93" t="s">
        <v>341</v>
      </c>
      <c r="C69" s="152"/>
      <c r="D69" s="152"/>
      <c r="E69" s="152"/>
      <c r="G69" s="195"/>
      <c r="H69" s="179"/>
      <c r="I69" s="179"/>
      <c r="J69" s="179"/>
      <c r="K69" s="179"/>
      <c r="L69" s="183"/>
    </row>
    <row r="70" spans="1:12" ht="15.75">
      <c r="A70" s="94" t="s">
        <v>512</v>
      </c>
      <c r="B70" s="94" t="s">
        <v>342</v>
      </c>
      <c r="C70" s="152">
        <f>SUM(C66:C69)</f>
        <v>640</v>
      </c>
      <c r="D70" s="152">
        <f>SUM(D66:D69)</f>
        <v>0</v>
      </c>
      <c r="E70" s="152">
        <f>SUM(C70:D70)</f>
        <v>640</v>
      </c>
      <c r="G70" s="196"/>
      <c r="H70" s="181"/>
      <c r="I70" s="181"/>
      <c r="J70" s="181"/>
      <c r="K70" s="181"/>
      <c r="L70" s="183"/>
    </row>
    <row r="71" spans="1:12" ht="15.75">
      <c r="A71" s="80" t="s">
        <v>343</v>
      </c>
      <c r="B71" s="93" t="s">
        <v>344</v>
      </c>
      <c r="C71" s="152"/>
      <c r="D71" s="152"/>
      <c r="E71" s="152"/>
      <c r="G71" s="195"/>
      <c r="H71" s="179"/>
      <c r="I71" s="179"/>
      <c r="J71" s="179"/>
      <c r="K71" s="179"/>
      <c r="L71" s="183"/>
    </row>
    <row r="72" spans="1:12" ht="15.75">
      <c r="A72" s="80" t="s">
        <v>345</v>
      </c>
      <c r="B72" s="93" t="s">
        <v>346</v>
      </c>
      <c r="C72" s="152"/>
      <c r="D72" s="152"/>
      <c r="E72" s="152"/>
      <c r="G72" s="195"/>
      <c r="H72" s="179"/>
      <c r="I72" s="179"/>
      <c r="J72" s="179"/>
      <c r="K72" s="179"/>
      <c r="L72" s="183"/>
    </row>
    <row r="73" spans="1:12" ht="15.75">
      <c r="A73" s="80" t="s">
        <v>347</v>
      </c>
      <c r="B73" s="93" t="s">
        <v>348</v>
      </c>
      <c r="C73" s="152">
        <v>109360</v>
      </c>
      <c r="D73" s="152"/>
      <c r="E73" s="152">
        <f>SUM(C73:D73)</f>
        <v>109360</v>
      </c>
      <c r="G73" s="195"/>
      <c r="H73" s="179"/>
      <c r="I73" s="179"/>
      <c r="J73" s="179"/>
      <c r="K73" s="179"/>
      <c r="L73" s="183"/>
    </row>
    <row r="74" spans="1:12" ht="15.75">
      <c r="A74" s="80" t="s">
        <v>349</v>
      </c>
      <c r="B74" s="93" t="s">
        <v>350</v>
      </c>
      <c r="C74" s="152"/>
      <c r="D74" s="152"/>
      <c r="E74" s="152"/>
      <c r="G74" s="195"/>
      <c r="H74" s="179"/>
      <c r="I74" s="179"/>
      <c r="J74" s="179"/>
      <c r="K74" s="179"/>
      <c r="L74" s="183"/>
    </row>
    <row r="75" spans="1:12" ht="15.75">
      <c r="A75" s="64" t="s">
        <v>495</v>
      </c>
      <c r="B75" s="93" t="s">
        <v>351</v>
      </c>
      <c r="C75" s="152"/>
      <c r="D75" s="152"/>
      <c r="E75" s="152"/>
      <c r="G75" s="195"/>
      <c r="H75" s="179"/>
      <c r="I75" s="179"/>
      <c r="J75" s="179"/>
      <c r="K75" s="179"/>
      <c r="L75" s="183"/>
    </row>
    <row r="76" spans="1:12" ht="15.75">
      <c r="A76" s="68" t="s">
        <v>513</v>
      </c>
      <c r="B76" s="94" t="s">
        <v>353</v>
      </c>
      <c r="C76" s="152">
        <f>SUM(C71:C75)</f>
        <v>109360</v>
      </c>
      <c r="D76" s="152">
        <f>SUM(D71:D75)</f>
        <v>0</v>
      </c>
      <c r="E76" s="152">
        <f>SUM(E71:E75)</f>
        <v>109360</v>
      </c>
      <c r="G76" s="196"/>
      <c r="H76" s="181"/>
      <c r="I76" s="181"/>
      <c r="J76" s="181"/>
      <c r="K76" s="181"/>
      <c r="L76" s="183"/>
    </row>
    <row r="77" spans="1:12" ht="15.75">
      <c r="A77" s="117" t="s">
        <v>515</v>
      </c>
      <c r="B77" s="118" t="s">
        <v>364</v>
      </c>
      <c r="C77" s="153">
        <f>C66+C73</f>
        <v>110000</v>
      </c>
      <c r="D77" s="153">
        <f>D66+D73</f>
        <v>0</v>
      </c>
      <c r="E77" s="153">
        <v>110000</v>
      </c>
      <c r="G77" s="195"/>
      <c r="H77" s="179"/>
      <c r="I77" s="179"/>
      <c r="J77" s="179"/>
      <c r="K77" s="179"/>
      <c r="L77" s="183"/>
    </row>
    <row r="78" spans="1:12" ht="15.75">
      <c r="A78" s="119" t="s">
        <v>498</v>
      </c>
      <c r="B78" s="34"/>
      <c r="C78" s="153">
        <v>110000</v>
      </c>
      <c r="D78" s="153">
        <f>D67+D74</f>
        <v>0</v>
      </c>
      <c r="E78" s="153">
        <v>110000</v>
      </c>
      <c r="G78" s="195"/>
      <c r="H78" s="179"/>
      <c r="I78" s="179"/>
      <c r="J78" s="179"/>
      <c r="K78" s="179"/>
      <c r="L78" s="183"/>
    </row>
    <row r="79" spans="7:12" ht="15.75">
      <c r="G79" s="195"/>
      <c r="H79" s="179"/>
      <c r="I79" s="179"/>
      <c r="J79" s="179"/>
      <c r="K79" s="179"/>
      <c r="L79" s="183"/>
    </row>
    <row r="80" spans="7:12" ht="15.75">
      <c r="G80" s="195"/>
      <c r="H80" s="179"/>
      <c r="I80" s="179"/>
      <c r="J80" s="179"/>
      <c r="K80" s="179"/>
      <c r="L80" s="183"/>
    </row>
    <row r="81" spans="7:12" ht="15.75">
      <c r="G81" s="196"/>
      <c r="H81" s="179"/>
      <c r="I81" s="179"/>
      <c r="J81" s="179"/>
      <c r="K81" s="179"/>
      <c r="L81" s="183"/>
    </row>
    <row r="82" spans="7:12" ht="15.75">
      <c r="G82" s="196"/>
      <c r="H82" s="179"/>
      <c r="I82" s="179"/>
      <c r="J82" s="179"/>
      <c r="K82" s="179"/>
      <c r="L82" s="183"/>
    </row>
    <row r="83" spans="7:12" ht="15.75">
      <c r="G83" s="197"/>
      <c r="H83" s="181"/>
      <c r="I83" s="181"/>
      <c r="J83" s="181"/>
      <c r="K83" s="181"/>
      <c r="L83" s="183"/>
    </row>
    <row r="84" spans="7:12" ht="15.75">
      <c r="G84" s="198"/>
      <c r="H84" s="181"/>
      <c r="I84" s="181"/>
      <c r="J84" s="181"/>
      <c r="K84" s="181"/>
      <c r="L84" s="183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>
    <oddHeader>&amp;R&amp;"-,Félkövér"16.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3"/>
  <sheetViews>
    <sheetView zoomScale="90" zoomScaleNormal="90" zoomScalePageLayoutView="0" workbookViewId="0" topLeftCell="A136">
      <selection activeCell="A155" sqref="A155"/>
    </sheetView>
  </sheetViews>
  <sheetFormatPr defaultColWidth="9.140625" defaultRowHeight="15"/>
  <cols>
    <col min="1" max="1" width="78.57421875" style="101" customWidth="1"/>
    <col min="2" max="2" width="10.28125" style="101" customWidth="1"/>
    <col min="3" max="3" width="15.8515625" style="235" customWidth="1"/>
    <col min="4" max="4" width="12.421875" style="235" customWidth="1"/>
    <col min="5" max="5" width="17.421875" style="101" customWidth="1"/>
    <col min="6" max="7" width="9.140625" style="101" customWidth="1"/>
    <col min="8" max="8" width="11.421875" style="101" customWidth="1"/>
    <col min="9" max="9" width="12.421875" style="101" customWidth="1"/>
    <col min="10" max="10" width="12.7109375" style="101" customWidth="1"/>
    <col min="11" max="16384" width="9.140625" style="101" customWidth="1"/>
  </cols>
  <sheetData>
    <row r="1" spans="1:4" ht="26.25" customHeight="1">
      <c r="A1" s="403" t="s">
        <v>726</v>
      </c>
      <c r="B1" s="404"/>
      <c r="C1" s="404"/>
      <c r="D1" s="404"/>
    </row>
    <row r="2" spans="1:4" ht="30" customHeight="1">
      <c r="A2" s="405" t="s">
        <v>2</v>
      </c>
      <c r="B2" s="404"/>
      <c r="C2" s="404"/>
      <c r="D2" s="404"/>
    </row>
    <row r="4" ht="15.75">
      <c r="A4" s="104" t="s">
        <v>688</v>
      </c>
    </row>
    <row r="5" spans="1:10" ht="48.75" customHeight="1">
      <c r="A5" s="87" t="s">
        <v>62</v>
      </c>
      <c r="B5" s="88" t="s">
        <v>63</v>
      </c>
      <c r="C5" s="176" t="s">
        <v>731</v>
      </c>
      <c r="D5" s="176" t="s">
        <v>727</v>
      </c>
      <c r="E5" s="176" t="s">
        <v>711</v>
      </c>
      <c r="G5" s="236"/>
      <c r="H5" s="237"/>
      <c r="I5" s="237"/>
      <c r="J5" s="237"/>
    </row>
    <row r="6" spans="1:10" ht="15.75">
      <c r="A6" s="90" t="s">
        <v>365</v>
      </c>
      <c r="B6" s="109" t="s">
        <v>89</v>
      </c>
      <c r="C6" s="31">
        <v>74530</v>
      </c>
      <c r="D6" s="31">
        <v>73620</v>
      </c>
      <c r="E6" s="31">
        <v>74335</v>
      </c>
      <c r="G6" s="238"/>
      <c r="H6" s="239"/>
      <c r="I6" s="239"/>
      <c r="J6" s="239"/>
    </row>
    <row r="7" spans="1:10" ht="15.75">
      <c r="A7" s="93" t="s">
        <v>366</v>
      </c>
      <c r="B7" s="109" t="s">
        <v>96</v>
      </c>
      <c r="C7" s="31"/>
      <c r="D7" s="31"/>
      <c r="E7" s="31"/>
      <c r="G7" s="238"/>
      <c r="H7" s="239"/>
      <c r="I7" s="239"/>
      <c r="J7" s="239"/>
    </row>
    <row r="8" spans="1:10" ht="15.75">
      <c r="A8" s="110" t="s">
        <v>457</v>
      </c>
      <c r="B8" s="111" t="s">
        <v>97</v>
      </c>
      <c r="C8" s="38">
        <f>SUM(C6:C7)</f>
        <v>74530</v>
      </c>
      <c r="D8" s="38">
        <f>SUM(D6:D7)</f>
        <v>73620</v>
      </c>
      <c r="E8" s="38">
        <f>SUM(E6:E7)</f>
        <v>74335</v>
      </c>
      <c r="G8" s="240"/>
      <c r="H8" s="241"/>
      <c r="I8" s="241"/>
      <c r="J8" s="241"/>
    </row>
    <row r="9" spans="1:10" ht="15.75">
      <c r="A9" s="94" t="s">
        <v>428</v>
      </c>
      <c r="B9" s="111" t="s">
        <v>98</v>
      </c>
      <c r="C9" s="38">
        <v>19009</v>
      </c>
      <c r="D9" s="38">
        <v>21812</v>
      </c>
      <c r="E9" s="38">
        <v>21382</v>
      </c>
      <c r="G9" s="240"/>
      <c r="H9" s="241"/>
      <c r="I9" s="241"/>
      <c r="J9" s="241"/>
    </row>
    <row r="10" spans="1:10" ht="15.75">
      <c r="A10" s="93" t="s">
        <v>367</v>
      </c>
      <c r="B10" s="109" t="s">
        <v>105</v>
      </c>
      <c r="C10" s="31">
        <v>3010</v>
      </c>
      <c r="D10" s="31">
        <v>2733</v>
      </c>
      <c r="E10" s="31">
        <v>2175</v>
      </c>
      <c r="G10" s="238"/>
      <c r="H10" s="239"/>
      <c r="I10" s="239"/>
      <c r="J10" s="239"/>
    </row>
    <row r="11" spans="1:10" ht="15.75">
      <c r="A11" s="93" t="s">
        <v>458</v>
      </c>
      <c r="B11" s="109" t="s">
        <v>110</v>
      </c>
      <c r="C11" s="31">
        <v>287</v>
      </c>
      <c r="D11" s="31">
        <v>439</v>
      </c>
      <c r="E11" s="31">
        <v>300</v>
      </c>
      <c r="G11" s="238"/>
      <c r="H11" s="239"/>
      <c r="I11" s="239"/>
      <c r="J11" s="239"/>
    </row>
    <row r="12" spans="1:10" ht="15.75">
      <c r="A12" s="93" t="s">
        <v>368</v>
      </c>
      <c r="B12" s="109" t="s">
        <v>122</v>
      </c>
      <c r="C12" s="31">
        <v>6519</v>
      </c>
      <c r="D12" s="31">
        <v>6351</v>
      </c>
      <c r="E12" s="31">
        <v>8368</v>
      </c>
      <c r="G12" s="238"/>
      <c r="H12" s="239"/>
      <c r="I12" s="239"/>
      <c r="J12" s="239"/>
    </row>
    <row r="13" spans="1:10" ht="15.75">
      <c r="A13" s="93" t="s">
        <v>369</v>
      </c>
      <c r="B13" s="109" t="s">
        <v>127</v>
      </c>
      <c r="C13" s="31">
        <v>56</v>
      </c>
      <c r="D13" s="31">
        <v>15</v>
      </c>
      <c r="E13" s="31">
        <v>150</v>
      </c>
      <c r="G13" s="238"/>
      <c r="H13" s="239"/>
      <c r="I13" s="239"/>
      <c r="J13" s="239"/>
    </row>
    <row r="14" spans="1:10" ht="15.75">
      <c r="A14" s="93" t="s">
        <v>370</v>
      </c>
      <c r="B14" s="109" t="s">
        <v>136</v>
      </c>
      <c r="C14" s="31">
        <v>3605</v>
      </c>
      <c r="D14" s="31">
        <v>2770</v>
      </c>
      <c r="E14" s="31">
        <v>2300</v>
      </c>
      <c r="G14" s="238"/>
      <c r="H14" s="239"/>
      <c r="I14" s="239"/>
      <c r="J14" s="239"/>
    </row>
    <row r="15" spans="1:10" ht="15.75">
      <c r="A15" s="94" t="s">
        <v>371</v>
      </c>
      <c r="B15" s="111" t="s">
        <v>137</v>
      </c>
      <c r="C15" s="38">
        <f>SUM(C10:C14)</f>
        <v>13477</v>
      </c>
      <c r="D15" s="38">
        <f>D10+D11+D12+D13+D14</f>
        <v>12308</v>
      </c>
      <c r="E15" s="38">
        <f>SUM(E10:E14)</f>
        <v>13293</v>
      </c>
      <c r="G15" s="240"/>
      <c r="H15" s="241"/>
      <c r="I15" s="241"/>
      <c r="J15" s="241"/>
    </row>
    <row r="16" spans="1:10" ht="15.75">
      <c r="A16" s="64" t="s">
        <v>138</v>
      </c>
      <c r="B16" s="109" t="s">
        <v>139</v>
      </c>
      <c r="C16" s="31"/>
      <c r="D16" s="31"/>
      <c r="E16" s="31"/>
      <c r="G16" s="238"/>
      <c r="H16" s="239"/>
      <c r="I16" s="239"/>
      <c r="J16" s="239"/>
    </row>
    <row r="17" spans="1:10" ht="15.75">
      <c r="A17" s="64" t="s">
        <v>372</v>
      </c>
      <c r="B17" s="109" t="s">
        <v>140</v>
      </c>
      <c r="C17" s="31"/>
      <c r="D17" s="31"/>
      <c r="E17" s="31"/>
      <c r="G17" s="238"/>
      <c r="H17" s="239"/>
      <c r="I17" s="239"/>
      <c r="J17" s="239"/>
    </row>
    <row r="18" spans="1:10" ht="15.75">
      <c r="A18" s="112" t="s">
        <v>434</v>
      </c>
      <c r="B18" s="109" t="s">
        <v>141</v>
      </c>
      <c r="C18" s="31"/>
      <c r="D18" s="31"/>
      <c r="E18" s="31"/>
      <c r="G18" s="238"/>
      <c r="H18" s="239"/>
      <c r="I18" s="239"/>
      <c r="J18" s="239"/>
    </row>
    <row r="19" spans="1:10" ht="15.75">
      <c r="A19" s="112" t="s">
        <v>435</v>
      </c>
      <c r="B19" s="109" t="s">
        <v>142</v>
      </c>
      <c r="C19" s="31"/>
      <c r="D19" s="31"/>
      <c r="E19" s="31"/>
      <c r="G19" s="238"/>
      <c r="H19" s="239"/>
      <c r="I19" s="239"/>
      <c r="J19" s="239"/>
    </row>
    <row r="20" spans="1:10" ht="15.75">
      <c r="A20" s="112" t="s">
        <v>436</v>
      </c>
      <c r="B20" s="109" t="s">
        <v>143</v>
      </c>
      <c r="C20" s="31"/>
      <c r="D20" s="31"/>
      <c r="E20" s="31"/>
      <c r="G20" s="238"/>
      <c r="H20" s="239"/>
      <c r="I20" s="239"/>
      <c r="J20" s="239"/>
    </row>
    <row r="21" spans="1:10" ht="15.75">
      <c r="A21" s="64" t="s">
        <v>437</v>
      </c>
      <c r="B21" s="109" t="s">
        <v>144</v>
      </c>
      <c r="C21" s="31"/>
      <c r="D21" s="31"/>
      <c r="E21" s="31"/>
      <c r="G21" s="238"/>
      <c r="H21" s="239"/>
      <c r="I21" s="239"/>
      <c r="J21" s="239"/>
    </row>
    <row r="22" spans="1:10" ht="15.75">
      <c r="A22" s="64" t="s">
        <v>438</v>
      </c>
      <c r="B22" s="109" t="s">
        <v>145</v>
      </c>
      <c r="C22" s="31"/>
      <c r="D22" s="31"/>
      <c r="E22" s="31"/>
      <c r="G22" s="238"/>
      <c r="H22" s="239"/>
      <c r="I22" s="239"/>
      <c r="J22" s="239"/>
    </row>
    <row r="23" spans="1:10" ht="15.75">
      <c r="A23" s="64" t="s">
        <v>439</v>
      </c>
      <c r="B23" s="109" t="s">
        <v>146</v>
      </c>
      <c r="C23" s="31"/>
      <c r="D23" s="31"/>
      <c r="E23" s="31"/>
      <c r="G23" s="238"/>
      <c r="H23" s="239"/>
      <c r="I23" s="239"/>
      <c r="J23" s="239"/>
    </row>
    <row r="24" spans="1:10" ht="15.75">
      <c r="A24" s="68" t="s">
        <v>401</v>
      </c>
      <c r="B24" s="111" t="s">
        <v>147</v>
      </c>
      <c r="C24" s="38">
        <f>SUM(C16:C23)</f>
        <v>0</v>
      </c>
      <c r="D24" s="38"/>
      <c r="E24" s="38">
        <f>SUM(E16:E23)</f>
        <v>0</v>
      </c>
      <c r="G24" s="240"/>
      <c r="H24" s="241"/>
      <c r="I24" s="241"/>
      <c r="J24" s="241"/>
    </row>
    <row r="25" spans="1:10" ht="15.75">
      <c r="A25" s="78" t="s">
        <v>440</v>
      </c>
      <c r="B25" s="109" t="s">
        <v>148</v>
      </c>
      <c r="C25" s="31"/>
      <c r="D25" s="31"/>
      <c r="E25" s="31"/>
      <c r="G25" s="238"/>
      <c r="H25" s="239"/>
      <c r="I25" s="239"/>
      <c r="J25" s="239"/>
    </row>
    <row r="26" spans="1:10" ht="15.75">
      <c r="A26" s="78" t="s">
        <v>149</v>
      </c>
      <c r="B26" s="109" t="s">
        <v>150</v>
      </c>
      <c r="C26" s="31"/>
      <c r="D26" s="31"/>
      <c r="E26" s="31"/>
      <c r="G26" s="238"/>
      <c r="H26" s="239"/>
      <c r="I26" s="239"/>
      <c r="J26" s="239"/>
    </row>
    <row r="27" spans="1:10" ht="31.5">
      <c r="A27" s="78" t="s">
        <v>151</v>
      </c>
      <c r="B27" s="109" t="s">
        <v>152</v>
      </c>
      <c r="C27" s="31"/>
      <c r="D27" s="31"/>
      <c r="E27" s="31"/>
      <c r="G27" s="238"/>
      <c r="H27" s="239"/>
      <c r="I27" s="239"/>
      <c r="J27" s="239"/>
    </row>
    <row r="28" spans="1:10" ht="31.5">
      <c r="A28" s="78" t="s">
        <v>402</v>
      </c>
      <c r="B28" s="109" t="s">
        <v>153</v>
      </c>
      <c r="C28" s="31"/>
      <c r="D28" s="31"/>
      <c r="E28" s="31"/>
      <c r="G28" s="238"/>
      <c r="H28" s="239"/>
      <c r="I28" s="239"/>
      <c r="J28" s="239"/>
    </row>
    <row r="29" spans="1:10" ht="31.5">
      <c r="A29" s="78" t="s">
        <v>441</v>
      </c>
      <c r="B29" s="109" t="s">
        <v>154</v>
      </c>
      <c r="C29" s="31"/>
      <c r="D29" s="31"/>
      <c r="E29" s="31"/>
      <c r="G29" s="238"/>
      <c r="H29" s="239"/>
      <c r="I29" s="239"/>
      <c r="J29" s="239"/>
    </row>
    <row r="30" spans="1:10" ht="15.75">
      <c r="A30" s="78" t="s">
        <v>404</v>
      </c>
      <c r="B30" s="109" t="s">
        <v>155</v>
      </c>
      <c r="C30" s="31"/>
      <c r="D30" s="31"/>
      <c r="E30" s="31"/>
      <c r="G30" s="238"/>
      <c r="H30" s="239"/>
      <c r="I30" s="239"/>
      <c r="J30" s="239"/>
    </row>
    <row r="31" spans="1:10" ht="31.5">
      <c r="A31" s="78" t="s">
        <v>442</v>
      </c>
      <c r="B31" s="109" t="s">
        <v>156</v>
      </c>
      <c r="C31" s="31"/>
      <c r="D31" s="31"/>
      <c r="E31" s="31"/>
      <c r="G31" s="238"/>
      <c r="H31" s="239"/>
      <c r="I31" s="239"/>
      <c r="J31" s="239"/>
    </row>
    <row r="32" spans="1:10" ht="31.5">
      <c r="A32" s="78" t="s">
        <v>443</v>
      </c>
      <c r="B32" s="109" t="s">
        <v>157</v>
      </c>
      <c r="C32" s="31"/>
      <c r="D32" s="31"/>
      <c r="E32" s="31"/>
      <c r="G32" s="238"/>
      <c r="H32" s="239"/>
      <c r="I32" s="239"/>
      <c r="J32" s="239"/>
    </row>
    <row r="33" spans="1:10" ht="15.75">
      <c r="A33" s="78" t="s">
        <v>158</v>
      </c>
      <c r="B33" s="109" t="s">
        <v>159</v>
      </c>
      <c r="C33" s="31"/>
      <c r="D33" s="31"/>
      <c r="E33" s="31"/>
      <c r="G33" s="238"/>
      <c r="H33" s="239"/>
      <c r="I33" s="239"/>
      <c r="J33" s="239"/>
    </row>
    <row r="34" spans="1:10" ht="15.75">
      <c r="A34" s="78" t="s">
        <v>444</v>
      </c>
      <c r="B34" s="109" t="s">
        <v>162</v>
      </c>
      <c r="C34" s="31"/>
      <c r="D34" s="31"/>
      <c r="E34" s="31"/>
      <c r="G34" s="238"/>
      <c r="H34" s="239"/>
      <c r="I34" s="239"/>
      <c r="J34" s="239"/>
    </row>
    <row r="35" spans="1:10" ht="15.75">
      <c r="A35" s="55" t="s">
        <v>628</v>
      </c>
      <c r="B35" s="109" t="s">
        <v>163</v>
      </c>
      <c r="C35" s="31"/>
      <c r="D35" s="31"/>
      <c r="E35" s="31"/>
      <c r="G35" s="238"/>
      <c r="H35" s="239"/>
      <c r="I35" s="239"/>
      <c r="J35" s="239"/>
    </row>
    <row r="36" spans="1:10" ht="15.75">
      <c r="A36" s="55" t="s">
        <v>629</v>
      </c>
      <c r="B36" s="109" t="s">
        <v>163</v>
      </c>
      <c r="C36" s="31"/>
      <c r="D36" s="31"/>
      <c r="E36" s="31"/>
      <c r="G36" s="238"/>
      <c r="H36" s="239"/>
      <c r="I36" s="239"/>
      <c r="J36" s="239"/>
    </row>
    <row r="37" spans="1:10" ht="15.75">
      <c r="A37" s="68" t="s">
        <v>407</v>
      </c>
      <c r="B37" s="111" t="s">
        <v>164</v>
      </c>
      <c r="C37" s="38">
        <f>SUM(C25:C36)</f>
        <v>0</v>
      </c>
      <c r="D37" s="38"/>
      <c r="E37" s="38">
        <f>SUM(E25:E36)</f>
        <v>0</v>
      </c>
      <c r="G37" s="240"/>
      <c r="H37" s="241"/>
      <c r="I37" s="241"/>
      <c r="J37" s="241"/>
    </row>
    <row r="38" spans="1:10" ht="15.75">
      <c r="A38" s="113" t="s">
        <v>575</v>
      </c>
      <c r="B38" s="114"/>
      <c r="C38" s="31"/>
      <c r="D38" s="31"/>
      <c r="E38" s="31"/>
      <c r="G38" s="242"/>
      <c r="H38" s="239"/>
      <c r="I38" s="239"/>
      <c r="J38" s="239"/>
    </row>
    <row r="39" spans="1:10" ht="15.75">
      <c r="A39" s="91" t="s">
        <v>165</v>
      </c>
      <c r="B39" s="109" t="s">
        <v>166</v>
      </c>
      <c r="C39" s="31"/>
      <c r="D39" s="31"/>
      <c r="E39" s="31"/>
      <c r="G39" s="238"/>
      <c r="H39" s="239"/>
      <c r="I39" s="239"/>
      <c r="J39" s="239"/>
    </row>
    <row r="40" spans="1:10" ht="15.75">
      <c r="A40" s="91" t="s">
        <v>445</v>
      </c>
      <c r="B40" s="109" t="s">
        <v>167</v>
      </c>
      <c r="C40" s="31"/>
      <c r="D40" s="31"/>
      <c r="E40" s="31"/>
      <c r="G40" s="238"/>
      <c r="H40" s="239"/>
      <c r="I40" s="239"/>
      <c r="J40" s="239"/>
    </row>
    <row r="41" spans="1:10" ht="15.75">
      <c r="A41" s="91" t="s">
        <v>168</v>
      </c>
      <c r="B41" s="109" t="s">
        <v>169</v>
      </c>
      <c r="C41" s="31"/>
      <c r="D41" s="31"/>
      <c r="E41" s="31"/>
      <c r="G41" s="238"/>
      <c r="H41" s="239"/>
      <c r="I41" s="239"/>
      <c r="J41" s="239"/>
    </row>
    <row r="42" spans="1:10" ht="15.75">
      <c r="A42" s="91" t="s">
        <v>170</v>
      </c>
      <c r="B42" s="109" t="s">
        <v>171</v>
      </c>
      <c r="C42" s="31"/>
      <c r="D42" s="31"/>
      <c r="E42" s="31">
        <v>990</v>
      </c>
      <c r="G42" s="238"/>
      <c r="H42" s="239"/>
      <c r="I42" s="239"/>
      <c r="J42" s="239"/>
    </row>
    <row r="43" spans="1:10" ht="15.75">
      <c r="A43" s="91" t="s">
        <v>172</v>
      </c>
      <c r="B43" s="109" t="s">
        <v>173</v>
      </c>
      <c r="C43" s="31"/>
      <c r="D43" s="31"/>
      <c r="E43" s="31"/>
      <c r="G43" s="238"/>
      <c r="H43" s="239"/>
      <c r="I43" s="239"/>
      <c r="J43" s="239"/>
    </row>
    <row r="44" spans="1:10" ht="15.75">
      <c r="A44" s="91" t="s">
        <v>174</v>
      </c>
      <c r="B44" s="109" t="s">
        <v>175</v>
      </c>
      <c r="C44" s="31"/>
      <c r="D44" s="31"/>
      <c r="E44" s="31"/>
      <c r="G44" s="238"/>
      <c r="H44" s="239"/>
      <c r="I44" s="239"/>
      <c r="J44" s="239"/>
    </row>
    <row r="45" spans="1:10" ht="15.75">
      <c r="A45" s="91" t="s">
        <v>176</v>
      </c>
      <c r="B45" s="109" t="s">
        <v>177</v>
      </c>
      <c r="C45" s="31"/>
      <c r="D45" s="31"/>
      <c r="E45" s="31"/>
      <c r="G45" s="238"/>
      <c r="H45" s="239"/>
      <c r="I45" s="239"/>
      <c r="J45" s="239"/>
    </row>
    <row r="46" spans="1:10" ht="15.75">
      <c r="A46" s="95" t="s">
        <v>409</v>
      </c>
      <c r="B46" s="111" t="s">
        <v>178</v>
      </c>
      <c r="C46" s="38">
        <f>SUM(C39:C45)</f>
        <v>0</v>
      </c>
      <c r="D46" s="38"/>
      <c r="E46" s="38">
        <f>SUM(E39:E45)</f>
        <v>990</v>
      </c>
      <c r="G46" s="240"/>
      <c r="H46" s="241"/>
      <c r="I46" s="241"/>
      <c r="J46" s="241"/>
    </row>
    <row r="47" spans="1:10" ht="15.75">
      <c r="A47" s="64" t="s">
        <v>179</v>
      </c>
      <c r="B47" s="109" t="s">
        <v>180</v>
      </c>
      <c r="C47" s="31"/>
      <c r="D47" s="31"/>
      <c r="E47" s="31"/>
      <c r="G47" s="238"/>
      <c r="H47" s="239"/>
      <c r="I47" s="239"/>
      <c r="J47" s="239"/>
    </row>
    <row r="48" spans="1:10" ht="15.75">
      <c r="A48" s="64" t="s">
        <v>181</v>
      </c>
      <c r="B48" s="109" t="s">
        <v>182</v>
      </c>
      <c r="C48" s="31"/>
      <c r="D48" s="31"/>
      <c r="E48" s="31"/>
      <c r="G48" s="238"/>
      <c r="H48" s="239"/>
      <c r="I48" s="239"/>
      <c r="J48" s="239"/>
    </row>
    <row r="49" spans="1:10" ht="15.75">
      <c r="A49" s="64" t="s">
        <v>183</v>
      </c>
      <c r="B49" s="109" t="s">
        <v>184</v>
      </c>
      <c r="C49" s="31"/>
      <c r="D49" s="31"/>
      <c r="E49" s="31"/>
      <c r="G49" s="238"/>
      <c r="H49" s="239"/>
      <c r="I49" s="239"/>
      <c r="J49" s="239"/>
    </row>
    <row r="50" spans="1:10" ht="15.75">
      <c r="A50" s="64" t="s">
        <v>185</v>
      </c>
      <c r="B50" s="109" t="s">
        <v>186</v>
      </c>
      <c r="C50" s="31"/>
      <c r="D50" s="31"/>
      <c r="E50" s="31"/>
      <c r="G50" s="238"/>
      <c r="H50" s="239"/>
      <c r="I50" s="239"/>
      <c r="J50" s="239"/>
    </row>
    <row r="51" spans="1:10" ht="15.75">
      <c r="A51" s="68" t="s">
        <v>410</v>
      </c>
      <c r="B51" s="111" t="s">
        <v>187</v>
      </c>
      <c r="C51" s="38">
        <f>SUM(C47:C50)</f>
        <v>0</v>
      </c>
      <c r="D51" s="38"/>
      <c r="E51" s="38">
        <f>SUM(E47:E50)</f>
        <v>0</v>
      </c>
      <c r="G51" s="240"/>
      <c r="H51" s="241"/>
      <c r="I51" s="241"/>
      <c r="J51" s="241"/>
    </row>
    <row r="52" spans="1:10" ht="31.5">
      <c r="A52" s="64" t="s">
        <v>188</v>
      </c>
      <c r="B52" s="109" t="s">
        <v>189</v>
      </c>
      <c r="C52" s="31"/>
      <c r="D52" s="31"/>
      <c r="E52" s="31"/>
      <c r="G52" s="238"/>
      <c r="H52" s="239"/>
      <c r="I52" s="239"/>
      <c r="J52" s="239"/>
    </row>
    <row r="53" spans="1:10" ht="31.5">
      <c r="A53" s="64" t="s">
        <v>446</v>
      </c>
      <c r="B53" s="109" t="s">
        <v>190</v>
      </c>
      <c r="C53" s="31"/>
      <c r="D53" s="31"/>
      <c r="E53" s="31"/>
      <c r="G53" s="238"/>
      <c r="H53" s="239"/>
      <c r="I53" s="239"/>
      <c r="J53" s="239"/>
    </row>
    <row r="54" spans="1:10" ht="31.5">
      <c r="A54" s="64" t="s">
        <v>447</v>
      </c>
      <c r="B54" s="109" t="s">
        <v>191</v>
      </c>
      <c r="C54" s="31"/>
      <c r="D54" s="31"/>
      <c r="E54" s="31"/>
      <c r="G54" s="238"/>
      <c r="H54" s="239"/>
      <c r="I54" s="239"/>
      <c r="J54" s="239"/>
    </row>
    <row r="55" spans="1:10" ht="15.75">
      <c r="A55" s="64" t="s">
        <v>448</v>
      </c>
      <c r="B55" s="109" t="s">
        <v>192</v>
      </c>
      <c r="C55" s="31"/>
      <c r="D55" s="31"/>
      <c r="E55" s="31"/>
      <c r="G55" s="238"/>
      <c r="H55" s="239"/>
      <c r="I55" s="239"/>
      <c r="J55" s="239"/>
    </row>
    <row r="56" spans="1:10" ht="31.5">
      <c r="A56" s="64" t="s">
        <v>449</v>
      </c>
      <c r="B56" s="109" t="s">
        <v>193</v>
      </c>
      <c r="C56" s="31"/>
      <c r="D56" s="31"/>
      <c r="E56" s="31"/>
      <c r="G56" s="238"/>
      <c r="H56" s="239"/>
      <c r="I56" s="239"/>
      <c r="J56" s="239"/>
    </row>
    <row r="57" spans="1:10" ht="31.5">
      <c r="A57" s="64" t="s">
        <v>450</v>
      </c>
      <c r="B57" s="109" t="s">
        <v>194</v>
      </c>
      <c r="C57" s="31"/>
      <c r="D57" s="31"/>
      <c r="E57" s="31"/>
      <c r="G57" s="238"/>
      <c r="H57" s="239"/>
      <c r="I57" s="239"/>
      <c r="J57" s="239"/>
    </row>
    <row r="58" spans="1:10" ht="15.75">
      <c r="A58" s="64" t="s">
        <v>195</v>
      </c>
      <c r="B58" s="109" t="s">
        <v>196</v>
      </c>
      <c r="C58" s="31"/>
      <c r="D58" s="31"/>
      <c r="E58" s="31"/>
      <c r="G58" s="238"/>
      <c r="H58" s="239"/>
      <c r="I58" s="239"/>
      <c r="J58" s="239"/>
    </row>
    <row r="59" spans="1:10" ht="15.75">
      <c r="A59" s="64" t="s">
        <v>451</v>
      </c>
      <c r="B59" s="109" t="s">
        <v>197</v>
      </c>
      <c r="C59" s="31"/>
      <c r="D59" s="31"/>
      <c r="E59" s="31"/>
      <c r="G59" s="238"/>
      <c r="H59" s="239"/>
      <c r="I59" s="239"/>
      <c r="J59" s="239"/>
    </row>
    <row r="60" spans="1:10" ht="15.75">
      <c r="A60" s="68" t="s">
        <v>411</v>
      </c>
      <c r="B60" s="111" t="s">
        <v>198</v>
      </c>
      <c r="C60" s="38">
        <f>SUM(C52:C59)</f>
        <v>0</v>
      </c>
      <c r="D60" s="38"/>
      <c r="E60" s="38">
        <f>SUM(E52:E59)</f>
        <v>0</v>
      </c>
      <c r="G60" s="240"/>
      <c r="H60" s="241"/>
      <c r="I60" s="241"/>
      <c r="J60" s="241"/>
    </row>
    <row r="61" spans="1:10" ht="15.75">
      <c r="A61" s="113" t="s">
        <v>574</v>
      </c>
      <c r="B61" s="114"/>
      <c r="C61" s="31"/>
      <c r="D61" s="31"/>
      <c r="E61" s="31"/>
      <c r="G61" s="242"/>
      <c r="H61" s="239"/>
      <c r="I61" s="239"/>
      <c r="J61" s="239"/>
    </row>
    <row r="62" spans="1:10" ht="15.75">
      <c r="A62" s="115" t="s">
        <v>459</v>
      </c>
      <c r="B62" s="116" t="s">
        <v>199</v>
      </c>
      <c r="C62" s="38">
        <f>C8+C9+C15+C24+C37+C46+C51++C60</f>
        <v>107016</v>
      </c>
      <c r="D62" s="38">
        <f>SUM(D8,D9,D15)</f>
        <v>107740</v>
      </c>
      <c r="E62" s="38">
        <f>E8+E9+E15+E24+E37+E46+E51++E60</f>
        <v>110000</v>
      </c>
      <c r="G62" s="243"/>
      <c r="H62" s="241"/>
      <c r="I62" s="241"/>
      <c r="J62" s="241"/>
    </row>
    <row r="63" spans="1:10" ht="15.75">
      <c r="A63" s="68" t="s">
        <v>416</v>
      </c>
      <c r="B63" s="94" t="s">
        <v>207</v>
      </c>
      <c r="C63" s="68"/>
      <c r="D63" s="68"/>
      <c r="E63" s="68"/>
      <c r="G63" s="244"/>
      <c r="H63" s="70"/>
      <c r="I63" s="70"/>
      <c r="J63" s="70"/>
    </row>
    <row r="64" spans="1:10" ht="15.75">
      <c r="A64" s="82" t="s">
        <v>419</v>
      </c>
      <c r="B64" s="94" t="s">
        <v>215</v>
      </c>
      <c r="C64" s="82"/>
      <c r="D64" s="82"/>
      <c r="E64" s="82"/>
      <c r="G64" s="244"/>
      <c r="H64" s="74"/>
      <c r="I64" s="74"/>
      <c r="J64" s="74"/>
    </row>
    <row r="65" spans="1:10" ht="15.75">
      <c r="A65" s="80" t="s">
        <v>216</v>
      </c>
      <c r="B65" s="93" t="s">
        <v>217</v>
      </c>
      <c r="C65" s="80"/>
      <c r="D65" s="80"/>
      <c r="E65" s="80"/>
      <c r="G65" s="245"/>
      <c r="H65" s="72"/>
      <c r="I65" s="72"/>
      <c r="J65" s="72"/>
    </row>
    <row r="66" spans="1:10" ht="15.75">
      <c r="A66" s="80" t="s">
        <v>218</v>
      </c>
      <c r="B66" s="93" t="s">
        <v>219</v>
      </c>
      <c r="C66" s="80"/>
      <c r="D66" s="80"/>
      <c r="E66" s="80"/>
      <c r="G66" s="245"/>
      <c r="H66" s="72"/>
      <c r="I66" s="72"/>
      <c r="J66" s="72"/>
    </row>
    <row r="67" spans="1:10" ht="15.75">
      <c r="A67" s="82" t="s">
        <v>220</v>
      </c>
      <c r="B67" s="94" t="s">
        <v>221</v>
      </c>
      <c r="C67" s="80"/>
      <c r="D67" s="80"/>
      <c r="E67" s="80"/>
      <c r="G67" s="244"/>
      <c r="H67" s="72"/>
      <c r="I67" s="72"/>
      <c r="J67" s="72"/>
    </row>
    <row r="68" spans="1:10" ht="15.75">
      <c r="A68" s="80" t="s">
        <v>222</v>
      </c>
      <c r="B68" s="93" t="s">
        <v>223</v>
      </c>
      <c r="C68" s="80"/>
      <c r="D68" s="80"/>
      <c r="E68" s="80"/>
      <c r="G68" s="245"/>
      <c r="H68" s="72"/>
      <c r="I68" s="72"/>
      <c r="J68" s="72"/>
    </row>
    <row r="69" spans="1:10" ht="15.75">
      <c r="A69" s="80" t="s">
        <v>224</v>
      </c>
      <c r="B69" s="93" t="s">
        <v>225</v>
      </c>
      <c r="C69" s="80"/>
      <c r="D69" s="80"/>
      <c r="E69" s="80"/>
      <c r="G69" s="245"/>
      <c r="H69" s="72"/>
      <c r="I69" s="72"/>
      <c r="J69" s="72"/>
    </row>
    <row r="70" spans="1:10" ht="15.75">
      <c r="A70" s="80" t="s">
        <v>226</v>
      </c>
      <c r="B70" s="93" t="s">
        <v>227</v>
      </c>
      <c r="C70" s="80"/>
      <c r="D70" s="80"/>
      <c r="E70" s="80"/>
      <c r="G70" s="245"/>
      <c r="H70" s="72"/>
      <c r="I70" s="72"/>
      <c r="J70" s="72"/>
    </row>
    <row r="71" spans="1:10" ht="15.75">
      <c r="A71" s="82" t="s">
        <v>420</v>
      </c>
      <c r="B71" s="94" t="s">
        <v>228</v>
      </c>
      <c r="C71" s="82"/>
      <c r="D71" s="82"/>
      <c r="E71" s="82"/>
      <c r="G71" s="244"/>
      <c r="H71" s="74"/>
      <c r="I71" s="74"/>
      <c r="J71" s="74"/>
    </row>
    <row r="72" spans="1:10" ht="15.75">
      <c r="A72" s="80" t="s">
        <v>229</v>
      </c>
      <c r="B72" s="93" t="s">
        <v>230</v>
      </c>
      <c r="C72" s="80"/>
      <c r="D72" s="80"/>
      <c r="E72" s="80"/>
      <c r="G72" s="245"/>
      <c r="H72" s="72"/>
      <c r="I72" s="72"/>
      <c r="J72" s="72"/>
    </row>
    <row r="73" spans="1:10" ht="15.75">
      <c r="A73" s="64" t="s">
        <v>231</v>
      </c>
      <c r="B73" s="93" t="s">
        <v>232</v>
      </c>
      <c r="C73" s="64"/>
      <c r="D73" s="64"/>
      <c r="E73" s="64"/>
      <c r="G73" s="245"/>
      <c r="H73" s="66"/>
      <c r="I73" s="66"/>
      <c r="J73" s="66"/>
    </row>
    <row r="74" spans="1:10" ht="15.75">
      <c r="A74" s="80" t="s">
        <v>456</v>
      </c>
      <c r="B74" s="93" t="s">
        <v>233</v>
      </c>
      <c r="C74" s="80"/>
      <c r="D74" s="80"/>
      <c r="E74" s="80"/>
      <c r="G74" s="245"/>
      <c r="H74" s="72"/>
      <c r="I74" s="72"/>
      <c r="J74" s="72"/>
    </row>
    <row r="75" spans="1:10" ht="15.75">
      <c r="A75" s="80" t="s">
        <v>425</v>
      </c>
      <c r="B75" s="93" t="s">
        <v>234</v>
      </c>
      <c r="C75" s="80"/>
      <c r="D75" s="80"/>
      <c r="E75" s="80"/>
      <c r="G75" s="245"/>
      <c r="H75" s="72"/>
      <c r="I75" s="72"/>
      <c r="J75" s="72"/>
    </row>
    <row r="76" spans="1:10" ht="15.75">
      <c r="A76" s="82" t="s">
        <v>426</v>
      </c>
      <c r="B76" s="94" t="s">
        <v>238</v>
      </c>
      <c r="C76" s="82"/>
      <c r="D76" s="82"/>
      <c r="E76" s="82"/>
      <c r="G76" s="244"/>
      <c r="H76" s="74"/>
      <c r="I76" s="74"/>
      <c r="J76" s="74"/>
    </row>
    <row r="77" spans="1:10" ht="15.75">
      <c r="A77" s="64" t="s">
        <v>239</v>
      </c>
      <c r="B77" s="93" t="s">
        <v>240</v>
      </c>
      <c r="C77" s="64"/>
      <c r="D77" s="64"/>
      <c r="E77" s="64"/>
      <c r="G77" s="245"/>
      <c r="H77" s="66"/>
      <c r="I77" s="66"/>
      <c r="J77" s="66"/>
    </row>
    <row r="78" spans="1:10" ht="15.75">
      <c r="A78" s="117" t="s">
        <v>460</v>
      </c>
      <c r="B78" s="118" t="s">
        <v>241</v>
      </c>
      <c r="C78" s="182"/>
      <c r="D78" s="182">
        <f>D63+D64+D67+D71+D76</f>
        <v>0</v>
      </c>
      <c r="E78" s="182">
        <f>E63+E64+E67+E71+E76</f>
        <v>0</v>
      </c>
      <c r="G78" s="246"/>
      <c r="H78" s="247"/>
      <c r="I78" s="247"/>
      <c r="J78" s="247"/>
    </row>
    <row r="79" spans="1:10" ht="15.75">
      <c r="A79" s="119" t="s">
        <v>497</v>
      </c>
      <c r="B79" s="34"/>
      <c r="C79" s="38"/>
      <c r="D79" s="38">
        <f>D62+D78</f>
        <v>107740</v>
      </c>
      <c r="E79" s="38">
        <f>E62+E78</f>
        <v>110000</v>
      </c>
      <c r="G79" s="248"/>
      <c r="H79" s="241"/>
      <c r="I79" s="241"/>
      <c r="J79" s="241"/>
    </row>
    <row r="80" spans="1:10" ht="49.5" customHeight="1">
      <c r="A80" s="87" t="s">
        <v>62</v>
      </c>
      <c r="B80" s="88" t="s">
        <v>24</v>
      </c>
      <c r="C80" s="176" t="s">
        <v>731</v>
      </c>
      <c r="D80" s="176" t="s">
        <v>727</v>
      </c>
      <c r="E80" s="176" t="s">
        <v>711</v>
      </c>
      <c r="G80" s="236"/>
      <c r="H80" s="237"/>
      <c r="I80" s="237"/>
      <c r="J80" s="237"/>
    </row>
    <row r="81" spans="1:10" ht="15.75">
      <c r="A81" s="93" t="s">
        <v>499</v>
      </c>
      <c r="B81" s="91" t="s">
        <v>254</v>
      </c>
      <c r="C81" s="152"/>
      <c r="D81" s="152"/>
      <c r="E81" s="152"/>
      <c r="G81" s="249"/>
      <c r="H81" s="183"/>
      <c r="I81" s="183"/>
      <c r="J81" s="183"/>
    </row>
    <row r="82" spans="1:10" ht="15.75">
      <c r="A82" s="93" t="s">
        <v>255</v>
      </c>
      <c r="B82" s="91" t="s">
        <v>256</v>
      </c>
      <c r="C82" s="152"/>
      <c r="D82" s="152"/>
      <c r="E82" s="152"/>
      <c r="G82" s="249"/>
      <c r="H82" s="183"/>
      <c r="I82" s="183"/>
      <c r="J82" s="183"/>
    </row>
    <row r="83" spans="1:10" ht="31.5">
      <c r="A83" s="93" t="s">
        <v>257</v>
      </c>
      <c r="B83" s="91" t="s">
        <v>258</v>
      </c>
      <c r="C83" s="152"/>
      <c r="D83" s="152"/>
      <c r="E83" s="152"/>
      <c r="G83" s="249"/>
      <c r="H83" s="183"/>
      <c r="I83" s="183"/>
      <c r="J83" s="183"/>
    </row>
    <row r="84" spans="1:10" ht="31.5">
      <c r="A84" s="93" t="s">
        <v>461</v>
      </c>
      <c r="B84" s="91" t="s">
        <v>259</v>
      </c>
      <c r="C84" s="152"/>
      <c r="D84" s="152"/>
      <c r="E84" s="152"/>
      <c r="G84" s="249"/>
      <c r="H84" s="183"/>
      <c r="I84" s="183"/>
      <c r="J84" s="183"/>
    </row>
    <row r="85" spans="1:10" ht="31.5">
      <c r="A85" s="93" t="s">
        <v>462</v>
      </c>
      <c r="B85" s="91" t="s">
        <v>260</v>
      </c>
      <c r="C85" s="152"/>
      <c r="D85" s="152"/>
      <c r="E85" s="152"/>
      <c r="G85" s="249"/>
      <c r="H85" s="183"/>
      <c r="I85" s="183"/>
      <c r="J85" s="183"/>
    </row>
    <row r="86" spans="1:10" ht="15.75">
      <c r="A86" s="93" t="s">
        <v>463</v>
      </c>
      <c r="B86" s="91" t="s">
        <v>261</v>
      </c>
      <c r="C86" s="152"/>
      <c r="D86" s="152"/>
      <c r="E86" s="152"/>
      <c r="G86" s="249"/>
      <c r="H86" s="183"/>
      <c r="I86" s="183"/>
      <c r="J86" s="183"/>
    </row>
    <row r="87" spans="1:10" ht="15.75">
      <c r="A87" s="94" t="s">
        <v>500</v>
      </c>
      <c r="B87" s="95" t="s">
        <v>262</v>
      </c>
      <c r="C87" s="152"/>
      <c r="D87" s="152"/>
      <c r="E87" s="152"/>
      <c r="G87" s="250"/>
      <c r="H87" s="183"/>
      <c r="I87" s="183"/>
      <c r="J87" s="183"/>
    </row>
    <row r="88" spans="1:10" ht="15.75">
      <c r="A88" s="93" t="s">
        <v>502</v>
      </c>
      <c r="B88" s="91" t="s">
        <v>273</v>
      </c>
      <c r="C88" s="152"/>
      <c r="D88" s="152"/>
      <c r="E88" s="152"/>
      <c r="G88" s="249"/>
      <c r="H88" s="183"/>
      <c r="I88" s="183"/>
      <c r="J88" s="183"/>
    </row>
    <row r="89" spans="1:10" ht="15.75">
      <c r="A89" s="93" t="s">
        <v>469</v>
      </c>
      <c r="B89" s="91" t="s">
        <v>274</v>
      </c>
      <c r="C89" s="152"/>
      <c r="D89" s="152"/>
      <c r="E89" s="152"/>
      <c r="G89" s="249"/>
      <c r="H89" s="183"/>
      <c r="I89" s="183"/>
      <c r="J89" s="183"/>
    </row>
    <row r="90" spans="1:10" ht="15.75">
      <c r="A90" s="93" t="s">
        <v>470</v>
      </c>
      <c r="B90" s="91" t="s">
        <v>275</v>
      </c>
      <c r="C90" s="152"/>
      <c r="D90" s="152"/>
      <c r="E90" s="152"/>
      <c r="G90" s="249"/>
      <c r="H90" s="183"/>
      <c r="I90" s="183"/>
      <c r="J90" s="183"/>
    </row>
    <row r="91" spans="1:10" ht="15.75">
      <c r="A91" s="93" t="s">
        <v>471</v>
      </c>
      <c r="B91" s="91" t="s">
        <v>276</v>
      </c>
      <c r="C91" s="152"/>
      <c r="D91" s="152"/>
      <c r="E91" s="152"/>
      <c r="G91" s="249"/>
      <c r="H91" s="183"/>
      <c r="I91" s="183"/>
      <c r="J91" s="183"/>
    </row>
    <row r="92" spans="1:10" ht="15.75">
      <c r="A92" s="93" t="s">
        <v>503</v>
      </c>
      <c r="B92" s="91" t="s">
        <v>291</v>
      </c>
      <c r="C92" s="152"/>
      <c r="D92" s="152"/>
      <c r="E92" s="152"/>
      <c r="G92" s="249"/>
      <c r="H92" s="183"/>
      <c r="I92" s="183"/>
      <c r="J92" s="183"/>
    </row>
    <row r="93" spans="1:10" ht="15.75">
      <c r="A93" s="93" t="s">
        <v>476</v>
      </c>
      <c r="B93" s="91" t="s">
        <v>292</v>
      </c>
      <c r="C93" s="152"/>
      <c r="D93" s="152"/>
      <c r="E93" s="152"/>
      <c r="G93" s="249"/>
      <c r="H93" s="183"/>
      <c r="I93" s="183"/>
      <c r="J93" s="183"/>
    </row>
    <row r="94" spans="1:10" ht="15.75">
      <c r="A94" s="94" t="s">
        <v>504</v>
      </c>
      <c r="B94" s="95" t="s">
        <v>293</v>
      </c>
      <c r="C94" s="152"/>
      <c r="D94" s="152"/>
      <c r="E94" s="152"/>
      <c r="G94" s="250"/>
      <c r="H94" s="183"/>
      <c r="I94" s="183"/>
      <c r="J94" s="183"/>
    </row>
    <row r="95" spans="1:10" ht="15.75">
      <c r="A95" s="64" t="s">
        <v>294</v>
      </c>
      <c r="B95" s="91" t="s">
        <v>295</v>
      </c>
      <c r="C95" s="152"/>
      <c r="D95" s="152"/>
      <c r="E95" s="152"/>
      <c r="G95" s="249"/>
      <c r="H95" s="183"/>
      <c r="I95" s="183"/>
      <c r="J95" s="183"/>
    </row>
    <row r="96" spans="1:10" ht="15.75">
      <c r="A96" s="64" t="s">
        <v>477</v>
      </c>
      <c r="B96" s="91" t="s">
        <v>296</v>
      </c>
      <c r="C96" s="152"/>
      <c r="D96" s="152"/>
      <c r="E96" s="152"/>
      <c r="G96" s="249"/>
      <c r="H96" s="183"/>
      <c r="I96" s="183"/>
      <c r="J96" s="183"/>
    </row>
    <row r="97" spans="1:10" ht="15.75">
      <c r="A97" s="64" t="s">
        <v>478</v>
      </c>
      <c r="B97" s="91" t="s">
        <v>297</v>
      </c>
      <c r="C97" s="152"/>
      <c r="D97" s="152"/>
      <c r="E97" s="152"/>
      <c r="G97" s="249"/>
      <c r="H97" s="183"/>
      <c r="I97" s="183"/>
      <c r="J97" s="183"/>
    </row>
    <row r="98" spans="1:10" ht="15.75">
      <c r="A98" s="64" t="s">
        <v>479</v>
      </c>
      <c r="B98" s="91" t="s">
        <v>298</v>
      </c>
      <c r="C98" s="152"/>
      <c r="D98" s="152"/>
      <c r="E98" s="152"/>
      <c r="G98" s="249"/>
      <c r="H98" s="183"/>
      <c r="I98" s="183"/>
      <c r="J98" s="183"/>
    </row>
    <row r="99" spans="1:10" ht="15.75">
      <c r="A99" s="64" t="s">
        <v>299</v>
      </c>
      <c r="B99" s="91" t="s">
        <v>300</v>
      </c>
      <c r="C99" s="152"/>
      <c r="D99" s="152"/>
      <c r="E99" s="152"/>
      <c r="G99" s="249"/>
      <c r="H99" s="183"/>
      <c r="I99" s="183"/>
      <c r="J99" s="183"/>
    </row>
    <row r="100" spans="1:10" ht="15.75">
      <c r="A100" s="64" t="s">
        <v>301</v>
      </c>
      <c r="B100" s="91" t="s">
        <v>302</v>
      </c>
      <c r="C100" s="152"/>
      <c r="D100" s="152"/>
      <c r="E100" s="152"/>
      <c r="G100" s="249"/>
      <c r="H100" s="183"/>
      <c r="I100" s="183"/>
      <c r="J100" s="183"/>
    </row>
    <row r="101" spans="1:10" ht="15.75">
      <c r="A101" s="64" t="s">
        <v>303</v>
      </c>
      <c r="B101" s="91" t="s">
        <v>304</v>
      </c>
      <c r="C101" s="152"/>
      <c r="D101" s="152"/>
      <c r="E101" s="152"/>
      <c r="G101" s="249"/>
      <c r="H101" s="183"/>
      <c r="I101" s="183"/>
      <c r="J101" s="183"/>
    </row>
    <row r="102" spans="1:10" ht="15.75">
      <c r="A102" s="64" t="s">
        <v>480</v>
      </c>
      <c r="B102" s="91" t="s">
        <v>305</v>
      </c>
      <c r="C102" s="152"/>
      <c r="D102" s="152"/>
      <c r="E102" s="152"/>
      <c r="G102" s="249"/>
      <c r="H102" s="183"/>
      <c r="I102" s="183"/>
      <c r="J102" s="183"/>
    </row>
    <row r="103" spans="1:10" ht="15.75">
      <c r="A103" s="64" t="s">
        <v>481</v>
      </c>
      <c r="B103" s="91" t="s">
        <v>306</v>
      </c>
      <c r="C103" s="152"/>
      <c r="D103" s="152"/>
      <c r="E103" s="152"/>
      <c r="G103" s="249"/>
      <c r="H103" s="183"/>
      <c r="I103" s="183"/>
      <c r="J103" s="183"/>
    </row>
    <row r="104" spans="1:10" ht="15.75">
      <c r="A104" s="64" t="s">
        <v>482</v>
      </c>
      <c r="B104" s="91" t="s">
        <v>307</v>
      </c>
      <c r="C104" s="152"/>
      <c r="D104" s="152"/>
      <c r="E104" s="152"/>
      <c r="G104" s="249"/>
      <c r="H104" s="183"/>
      <c r="I104" s="183"/>
      <c r="J104" s="183"/>
    </row>
    <row r="105" spans="1:10" ht="15.75">
      <c r="A105" s="68" t="s">
        <v>505</v>
      </c>
      <c r="B105" s="95" t="s">
        <v>308</v>
      </c>
      <c r="C105" s="153">
        <f>SUM(C95:C104)</f>
        <v>0</v>
      </c>
      <c r="D105" s="153">
        <f>SUM(D95:D104)</f>
        <v>0</v>
      </c>
      <c r="E105" s="153">
        <f>SUM(E95:E104)</f>
        <v>0</v>
      </c>
      <c r="G105" s="250"/>
      <c r="H105" s="251"/>
      <c r="I105" s="251"/>
      <c r="J105" s="251"/>
    </row>
    <row r="106" spans="1:10" ht="31.5">
      <c r="A106" s="64" t="s">
        <v>317</v>
      </c>
      <c r="B106" s="91" t="s">
        <v>318</v>
      </c>
      <c r="C106" s="152"/>
      <c r="D106" s="152"/>
      <c r="E106" s="152"/>
      <c r="G106" s="249"/>
      <c r="H106" s="183"/>
      <c r="I106" s="183"/>
      <c r="J106" s="183"/>
    </row>
    <row r="107" spans="1:10" ht="31.5">
      <c r="A107" s="93" t="s">
        <v>486</v>
      </c>
      <c r="B107" s="91" t="s">
        <v>319</v>
      </c>
      <c r="C107" s="152"/>
      <c r="D107" s="152"/>
      <c r="E107" s="152"/>
      <c r="G107" s="249"/>
      <c r="H107" s="183"/>
      <c r="I107" s="183"/>
      <c r="J107" s="183"/>
    </row>
    <row r="108" spans="1:10" ht="15.75">
      <c r="A108" s="64" t="s">
        <v>487</v>
      </c>
      <c r="B108" s="91" t="s">
        <v>320</v>
      </c>
      <c r="C108" s="152"/>
      <c r="D108" s="152"/>
      <c r="E108" s="152"/>
      <c r="G108" s="249"/>
      <c r="H108" s="183"/>
      <c r="I108" s="183"/>
      <c r="J108" s="183"/>
    </row>
    <row r="109" spans="1:10" ht="15.75">
      <c r="A109" s="94" t="s">
        <v>507</v>
      </c>
      <c r="B109" s="95" t="s">
        <v>321</v>
      </c>
      <c r="C109" s="152"/>
      <c r="D109" s="152"/>
      <c r="E109" s="152"/>
      <c r="G109" s="250"/>
      <c r="H109" s="183"/>
      <c r="I109" s="183"/>
      <c r="J109" s="183"/>
    </row>
    <row r="110" spans="1:10" ht="15.75">
      <c r="A110" s="113" t="s">
        <v>575</v>
      </c>
      <c r="B110" s="120"/>
      <c r="C110" s="152"/>
      <c r="D110" s="152"/>
      <c r="E110" s="152"/>
      <c r="G110" s="252"/>
      <c r="H110" s="183"/>
      <c r="I110" s="183"/>
      <c r="J110" s="183"/>
    </row>
    <row r="111" spans="1:10" ht="15.75">
      <c r="A111" s="93" t="s">
        <v>263</v>
      </c>
      <c r="B111" s="91" t="s">
        <v>264</v>
      </c>
      <c r="C111" s="152"/>
      <c r="D111" s="152"/>
      <c r="E111" s="152"/>
      <c r="G111" s="249"/>
      <c r="H111" s="183"/>
      <c r="I111" s="183"/>
      <c r="J111" s="183"/>
    </row>
    <row r="112" spans="1:10" ht="31.5">
      <c r="A112" s="93" t="s">
        <v>265</v>
      </c>
      <c r="B112" s="91" t="s">
        <v>266</v>
      </c>
      <c r="C112" s="152"/>
      <c r="D112" s="152"/>
      <c r="E112" s="152"/>
      <c r="G112" s="249"/>
      <c r="H112" s="183"/>
      <c r="I112" s="183"/>
      <c r="J112" s="183"/>
    </row>
    <row r="113" spans="1:10" ht="31.5">
      <c r="A113" s="93" t="s">
        <v>464</v>
      </c>
      <c r="B113" s="91" t="s">
        <v>267</v>
      </c>
      <c r="C113" s="152"/>
      <c r="D113" s="152"/>
      <c r="E113" s="152"/>
      <c r="G113" s="249"/>
      <c r="H113" s="183"/>
      <c r="I113" s="183"/>
      <c r="J113" s="183"/>
    </row>
    <row r="114" spans="1:10" ht="31.5">
      <c r="A114" s="93" t="s">
        <v>465</v>
      </c>
      <c r="B114" s="91" t="s">
        <v>268</v>
      </c>
      <c r="C114" s="152"/>
      <c r="D114" s="152"/>
      <c r="E114" s="152"/>
      <c r="G114" s="249"/>
      <c r="H114" s="183"/>
      <c r="I114" s="183"/>
      <c r="J114" s="183"/>
    </row>
    <row r="115" spans="1:10" ht="15.75">
      <c r="A115" s="93" t="s">
        <v>466</v>
      </c>
      <c r="B115" s="91" t="s">
        <v>269</v>
      </c>
      <c r="C115" s="152"/>
      <c r="D115" s="152"/>
      <c r="E115" s="152"/>
      <c r="G115" s="249"/>
      <c r="H115" s="183"/>
      <c r="I115" s="183"/>
      <c r="J115" s="183"/>
    </row>
    <row r="116" spans="1:10" ht="15.75">
      <c r="A116" s="94" t="s">
        <v>501</v>
      </c>
      <c r="B116" s="95" t="s">
        <v>270</v>
      </c>
      <c r="C116" s="152"/>
      <c r="D116" s="152"/>
      <c r="E116" s="152"/>
      <c r="G116" s="250"/>
      <c r="H116" s="183"/>
      <c r="I116" s="183"/>
      <c r="J116" s="183"/>
    </row>
    <row r="117" spans="1:10" ht="15.75">
      <c r="A117" s="64" t="s">
        <v>483</v>
      </c>
      <c r="B117" s="91" t="s">
        <v>309</v>
      </c>
      <c r="C117" s="152"/>
      <c r="D117" s="152"/>
      <c r="E117" s="152"/>
      <c r="G117" s="249"/>
      <c r="H117" s="183"/>
      <c r="I117" s="183"/>
      <c r="J117" s="183"/>
    </row>
    <row r="118" spans="1:10" ht="15.75">
      <c r="A118" s="64" t="s">
        <v>484</v>
      </c>
      <c r="B118" s="91" t="s">
        <v>310</v>
      </c>
      <c r="C118" s="152"/>
      <c r="D118" s="152"/>
      <c r="E118" s="152"/>
      <c r="G118" s="249"/>
      <c r="H118" s="183"/>
      <c r="I118" s="183"/>
      <c r="J118" s="183"/>
    </row>
    <row r="119" spans="1:10" ht="15.75">
      <c r="A119" s="64" t="s">
        <v>311</v>
      </c>
      <c r="B119" s="91" t="s">
        <v>312</v>
      </c>
      <c r="C119" s="152"/>
      <c r="D119" s="152"/>
      <c r="E119" s="152"/>
      <c r="G119" s="249"/>
      <c r="H119" s="183"/>
      <c r="I119" s="183"/>
      <c r="J119" s="183"/>
    </row>
    <row r="120" spans="1:10" ht="15.75">
      <c r="A120" s="64" t="s">
        <v>485</v>
      </c>
      <c r="B120" s="91" t="s">
        <v>313</v>
      </c>
      <c r="C120" s="152"/>
      <c r="D120" s="152"/>
      <c r="E120" s="152"/>
      <c r="G120" s="249"/>
      <c r="H120" s="183"/>
      <c r="I120" s="183"/>
      <c r="J120" s="183"/>
    </row>
    <row r="121" spans="1:10" ht="15.75">
      <c r="A121" s="64" t="s">
        <v>314</v>
      </c>
      <c r="B121" s="91" t="s">
        <v>315</v>
      </c>
      <c r="C121" s="152"/>
      <c r="D121" s="152"/>
      <c r="E121" s="152"/>
      <c r="G121" s="249"/>
      <c r="H121" s="183"/>
      <c r="I121" s="183"/>
      <c r="J121" s="183"/>
    </row>
    <row r="122" spans="1:10" ht="15.75">
      <c r="A122" s="94" t="s">
        <v>506</v>
      </c>
      <c r="B122" s="95" t="s">
        <v>316</v>
      </c>
      <c r="C122" s="152"/>
      <c r="D122" s="152"/>
      <c r="E122" s="152"/>
      <c r="G122" s="250"/>
      <c r="H122" s="183"/>
      <c r="I122" s="183"/>
      <c r="J122" s="183"/>
    </row>
    <row r="123" spans="1:10" ht="31.5">
      <c r="A123" s="64" t="s">
        <v>322</v>
      </c>
      <c r="B123" s="91" t="s">
        <v>323</v>
      </c>
      <c r="C123" s="152"/>
      <c r="D123" s="152"/>
      <c r="E123" s="152"/>
      <c r="G123" s="249"/>
      <c r="H123" s="183"/>
      <c r="I123" s="183"/>
      <c r="J123" s="183"/>
    </row>
    <row r="124" spans="1:10" ht="31.5">
      <c r="A124" s="93" t="s">
        <v>488</v>
      </c>
      <c r="B124" s="91" t="s">
        <v>324</v>
      </c>
      <c r="C124" s="152"/>
      <c r="D124" s="152"/>
      <c r="E124" s="152"/>
      <c r="G124" s="249"/>
      <c r="H124" s="183"/>
      <c r="I124" s="183"/>
      <c r="J124" s="183"/>
    </row>
    <row r="125" spans="1:10" ht="15.75">
      <c r="A125" s="64" t="s">
        <v>489</v>
      </c>
      <c r="B125" s="91" t="s">
        <v>325</v>
      </c>
      <c r="C125" s="152"/>
      <c r="D125" s="152"/>
      <c r="E125" s="152"/>
      <c r="G125" s="249"/>
      <c r="H125" s="183"/>
      <c r="I125" s="183"/>
      <c r="J125" s="183"/>
    </row>
    <row r="126" spans="1:10" ht="15.75">
      <c r="A126" s="94" t="s">
        <v>509</v>
      </c>
      <c r="B126" s="95" t="s">
        <v>326</v>
      </c>
      <c r="C126" s="152"/>
      <c r="D126" s="152"/>
      <c r="E126" s="152"/>
      <c r="G126" s="250"/>
      <c r="H126" s="183"/>
      <c r="I126" s="183"/>
      <c r="J126" s="183"/>
    </row>
    <row r="127" spans="1:10" ht="15.75">
      <c r="A127" s="113" t="s">
        <v>574</v>
      </c>
      <c r="B127" s="120"/>
      <c r="C127" s="152"/>
      <c r="D127" s="152"/>
      <c r="E127" s="152"/>
      <c r="G127" s="250"/>
      <c r="H127" s="183"/>
      <c r="I127" s="183"/>
      <c r="J127" s="183"/>
    </row>
    <row r="128" spans="1:10" ht="15.75">
      <c r="A128" s="121" t="s">
        <v>508</v>
      </c>
      <c r="B128" s="115" t="s">
        <v>327</v>
      </c>
      <c r="C128" s="153">
        <f>C87+C94+C105+C109+C116+C122+C126</f>
        <v>0</v>
      </c>
      <c r="D128" s="153">
        <f>D87+D94+D105+D109+D116+D122+D126</f>
        <v>0</v>
      </c>
      <c r="E128" s="153">
        <f>E87+E94+E105+E109+E116+E122+E126</f>
        <v>0</v>
      </c>
      <c r="G128" s="250"/>
      <c r="H128" s="251"/>
      <c r="I128" s="251"/>
      <c r="J128" s="251"/>
    </row>
    <row r="129" spans="1:10" ht="15.75">
      <c r="A129" s="122" t="s">
        <v>626</v>
      </c>
      <c r="B129" s="123"/>
      <c r="C129" s="152"/>
      <c r="D129" s="152"/>
      <c r="E129" s="152"/>
      <c r="G129" s="250"/>
      <c r="H129" s="183"/>
      <c r="I129" s="183"/>
      <c r="J129" s="183"/>
    </row>
    <row r="130" spans="1:10" ht="15.75">
      <c r="A130" s="122" t="s">
        <v>627</v>
      </c>
      <c r="B130" s="123"/>
      <c r="C130" s="152"/>
      <c r="D130" s="152"/>
      <c r="E130" s="152"/>
      <c r="G130" s="250"/>
      <c r="H130" s="183"/>
      <c r="I130" s="183"/>
      <c r="J130" s="183"/>
    </row>
    <row r="131" spans="1:10" ht="15.75">
      <c r="A131" s="68" t="s">
        <v>510</v>
      </c>
      <c r="B131" s="94" t="s">
        <v>332</v>
      </c>
      <c r="C131" s="152"/>
      <c r="D131" s="152"/>
      <c r="E131" s="152"/>
      <c r="G131" s="244"/>
      <c r="H131" s="183"/>
      <c r="I131" s="183"/>
      <c r="J131" s="183"/>
    </row>
    <row r="132" spans="1:10" ht="15.75">
      <c r="A132" s="82" t="s">
        <v>511</v>
      </c>
      <c r="B132" s="94" t="s">
        <v>339</v>
      </c>
      <c r="C132" s="152"/>
      <c r="D132" s="152"/>
      <c r="E132" s="152"/>
      <c r="G132" s="244"/>
      <c r="H132" s="183"/>
      <c r="I132" s="183"/>
      <c r="J132" s="183"/>
    </row>
    <row r="133" spans="1:10" ht="15.75">
      <c r="A133" s="93" t="s">
        <v>624</v>
      </c>
      <c r="B133" s="93" t="s">
        <v>340</v>
      </c>
      <c r="C133" s="152">
        <v>2058</v>
      </c>
      <c r="D133" s="152">
        <v>70</v>
      </c>
      <c r="E133" s="152">
        <v>640</v>
      </c>
      <c r="G133" s="245"/>
      <c r="H133" s="183"/>
      <c r="I133" s="183"/>
      <c r="J133" s="183"/>
    </row>
    <row r="134" spans="1:10" ht="15.75">
      <c r="A134" s="93" t="s">
        <v>625</v>
      </c>
      <c r="B134" s="93" t="s">
        <v>340</v>
      </c>
      <c r="C134" s="152"/>
      <c r="D134" s="152"/>
      <c r="E134" s="152"/>
      <c r="G134" s="245"/>
      <c r="H134" s="183"/>
      <c r="I134" s="183"/>
      <c r="J134" s="183"/>
    </row>
    <row r="135" spans="1:10" ht="15.75">
      <c r="A135" s="93" t="s">
        <v>622</v>
      </c>
      <c r="B135" s="93" t="s">
        <v>341</v>
      </c>
      <c r="C135" s="152"/>
      <c r="D135" s="152"/>
      <c r="E135" s="152"/>
      <c r="G135" s="245"/>
      <c r="H135" s="183"/>
      <c r="I135" s="183"/>
      <c r="J135" s="183"/>
    </row>
    <row r="136" spans="1:10" ht="15.75">
      <c r="A136" s="93" t="s">
        <v>623</v>
      </c>
      <c r="B136" s="93" t="s">
        <v>341</v>
      </c>
      <c r="C136" s="152"/>
      <c r="D136" s="152"/>
      <c r="E136" s="152"/>
      <c r="G136" s="245"/>
      <c r="H136" s="183"/>
      <c r="I136" s="183"/>
      <c r="J136" s="183"/>
    </row>
    <row r="137" spans="1:10" ht="15.75">
      <c r="A137" s="94" t="s">
        <v>512</v>
      </c>
      <c r="B137" s="94" t="s">
        <v>342</v>
      </c>
      <c r="C137" s="153">
        <f>SUM(C133:C136)</f>
        <v>2058</v>
      </c>
      <c r="D137" s="153"/>
      <c r="E137" s="153">
        <f>SUM(E133:E136)</f>
        <v>640</v>
      </c>
      <c r="G137" s="244"/>
      <c r="H137" s="251"/>
      <c r="I137" s="251"/>
      <c r="J137" s="251"/>
    </row>
    <row r="138" spans="1:10" ht="15.75">
      <c r="A138" s="80" t="s">
        <v>343</v>
      </c>
      <c r="B138" s="93" t="s">
        <v>344</v>
      </c>
      <c r="C138" s="152"/>
      <c r="D138" s="152"/>
      <c r="E138" s="152"/>
      <c r="G138" s="245"/>
      <c r="H138" s="183"/>
      <c r="I138" s="183"/>
      <c r="J138" s="183"/>
    </row>
    <row r="139" spans="1:10" ht="15.75">
      <c r="A139" s="80" t="s">
        <v>345</v>
      </c>
      <c r="B139" s="93" t="s">
        <v>346</v>
      </c>
      <c r="C139" s="152"/>
      <c r="D139" s="152"/>
      <c r="E139" s="152"/>
      <c r="G139" s="245"/>
      <c r="H139" s="183"/>
      <c r="I139" s="183"/>
      <c r="J139" s="183"/>
    </row>
    <row r="140" spans="1:10" ht="15.75">
      <c r="A140" s="80" t="s">
        <v>347</v>
      </c>
      <c r="B140" s="93" t="s">
        <v>348</v>
      </c>
      <c r="C140" s="152">
        <v>100316</v>
      </c>
      <c r="D140" s="152">
        <v>108309</v>
      </c>
      <c r="E140" s="152">
        <v>109360</v>
      </c>
      <c r="G140" s="245"/>
      <c r="H140" s="183"/>
      <c r="I140" s="183"/>
      <c r="J140" s="183"/>
    </row>
    <row r="141" spans="1:10" ht="15.75">
      <c r="A141" s="80" t="s">
        <v>349</v>
      </c>
      <c r="B141" s="93" t="s">
        <v>350</v>
      </c>
      <c r="C141" s="152"/>
      <c r="D141" s="152"/>
      <c r="E141" s="152"/>
      <c r="G141" s="245"/>
      <c r="H141" s="183"/>
      <c r="I141" s="183"/>
      <c r="J141" s="183"/>
    </row>
    <row r="142" spans="1:10" ht="15.75">
      <c r="A142" s="64" t="s">
        <v>495</v>
      </c>
      <c r="B142" s="93" t="s">
        <v>351</v>
      </c>
      <c r="C142" s="152"/>
      <c r="D142" s="152"/>
      <c r="E142" s="152"/>
      <c r="G142" s="245"/>
      <c r="H142" s="183"/>
      <c r="I142" s="183"/>
      <c r="J142" s="183"/>
    </row>
    <row r="143" spans="1:10" ht="15.75">
      <c r="A143" s="68" t="s">
        <v>513</v>
      </c>
      <c r="B143" s="94" t="s">
        <v>353</v>
      </c>
      <c r="C143" s="153">
        <f>SUM(C138:C142)</f>
        <v>100316</v>
      </c>
      <c r="D143" s="153">
        <f>SUM(D133:D141)</f>
        <v>108379</v>
      </c>
      <c r="E143" s="153">
        <f>SUM(E138:E142)</f>
        <v>109360</v>
      </c>
      <c r="G143" s="244"/>
      <c r="H143" s="251"/>
      <c r="I143" s="251"/>
      <c r="J143" s="251"/>
    </row>
    <row r="144" spans="1:10" ht="15.75">
      <c r="A144" s="64" t="s">
        <v>354</v>
      </c>
      <c r="B144" s="93" t="s">
        <v>355</v>
      </c>
      <c r="C144" s="152"/>
      <c r="D144" s="152"/>
      <c r="E144" s="152"/>
      <c r="G144" s="245"/>
      <c r="H144" s="183"/>
      <c r="I144" s="183"/>
      <c r="J144" s="183"/>
    </row>
    <row r="145" spans="1:10" ht="15.75">
      <c r="A145" s="64" t="s">
        <v>356</v>
      </c>
      <c r="B145" s="93" t="s">
        <v>357</v>
      </c>
      <c r="C145" s="152"/>
      <c r="D145" s="152"/>
      <c r="E145" s="152"/>
      <c r="G145" s="245"/>
      <c r="H145" s="183"/>
      <c r="I145" s="183"/>
      <c r="J145" s="183"/>
    </row>
    <row r="146" spans="1:10" ht="15.75">
      <c r="A146" s="80" t="s">
        <v>358</v>
      </c>
      <c r="B146" s="93" t="s">
        <v>359</v>
      </c>
      <c r="C146" s="152"/>
      <c r="D146" s="152"/>
      <c r="E146" s="152"/>
      <c r="G146" s="245"/>
      <c r="H146" s="183"/>
      <c r="I146" s="183"/>
      <c r="J146" s="183"/>
    </row>
    <row r="147" spans="1:10" ht="15.75">
      <c r="A147" s="80" t="s">
        <v>496</v>
      </c>
      <c r="B147" s="93" t="s">
        <v>360</v>
      </c>
      <c r="C147" s="152"/>
      <c r="D147" s="152"/>
      <c r="E147" s="152"/>
      <c r="G147" s="245"/>
      <c r="H147" s="183"/>
      <c r="I147" s="183"/>
      <c r="J147" s="183"/>
    </row>
    <row r="148" spans="1:10" ht="15.75">
      <c r="A148" s="82" t="s">
        <v>514</v>
      </c>
      <c r="B148" s="94" t="s">
        <v>361</v>
      </c>
      <c r="C148" s="152"/>
      <c r="D148" s="152"/>
      <c r="E148" s="152"/>
      <c r="G148" s="244"/>
      <c r="H148" s="183"/>
      <c r="I148" s="183"/>
      <c r="J148" s="183"/>
    </row>
    <row r="149" spans="1:10" ht="15.75">
      <c r="A149" s="68" t="s">
        <v>362</v>
      </c>
      <c r="B149" s="94" t="s">
        <v>363</v>
      </c>
      <c r="C149" s="152"/>
      <c r="D149" s="152"/>
      <c r="E149" s="152"/>
      <c r="G149" s="244"/>
      <c r="H149" s="183"/>
      <c r="I149" s="183"/>
      <c r="J149" s="183"/>
    </row>
    <row r="150" spans="1:10" ht="15.75">
      <c r="A150" s="117" t="s">
        <v>515</v>
      </c>
      <c r="B150" s="118" t="s">
        <v>364</v>
      </c>
      <c r="C150" s="153">
        <f>C131+C132+C137+C143+C148+C149</f>
        <v>102374</v>
      </c>
      <c r="D150" s="153">
        <f>SUM(D143)</f>
        <v>108379</v>
      </c>
      <c r="E150" s="153">
        <f>E131+E132+E137+E143+E148+E149</f>
        <v>110000</v>
      </c>
      <c r="G150" s="244"/>
      <c r="H150" s="251"/>
      <c r="I150" s="251"/>
      <c r="J150" s="251"/>
    </row>
    <row r="151" spans="1:10" ht="15.75">
      <c r="A151" s="119" t="s">
        <v>498</v>
      </c>
      <c r="B151" s="34"/>
      <c r="C151" s="153">
        <f>C128+C150</f>
        <v>102374</v>
      </c>
      <c r="D151" s="153">
        <f>SUM(D150)</f>
        <v>108379</v>
      </c>
      <c r="E151" s="153">
        <f>E128+E150</f>
        <v>110000</v>
      </c>
      <c r="G151" s="253"/>
      <c r="H151" s="251"/>
      <c r="I151" s="251"/>
      <c r="J151" s="251"/>
    </row>
    <row r="152" spans="3:7" ht="15.75">
      <c r="C152" s="98"/>
      <c r="D152" s="98"/>
      <c r="E152" s="98"/>
      <c r="G152" s="98"/>
    </row>
    <row r="153" spans="3:5" ht="15.75">
      <c r="C153" s="98"/>
      <c r="D153" s="98"/>
      <c r="E153" s="98"/>
    </row>
    <row r="154" spans="3:5" ht="15.75">
      <c r="C154" s="98"/>
      <c r="D154" s="98"/>
      <c r="E154" s="98"/>
    </row>
    <row r="155" spans="3:5" ht="15.75">
      <c r="C155" s="98"/>
      <c r="D155" s="98"/>
      <c r="E155" s="98"/>
    </row>
    <row r="156" spans="3:5" ht="15.75">
      <c r="C156" s="98"/>
      <c r="D156" s="98"/>
      <c r="E156" s="98"/>
    </row>
    <row r="157" spans="3:5" ht="15.75">
      <c r="C157" s="98"/>
      <c r="D157" s="98"/>
      <c r="E157" s="98"/>
    </row>
    <row r="158" spans="3:5" ht="15.75">
      <c r="C158" s="98"/>
      <c r="D158" s="98"/>
      <c r="E158" s="98"/>
    </row>
    <row r="159" spans="3:5" ht="15.75">
      <c r="C159" s="98"/>
      <c r="D159" s="98"/>
      <c r="E159" s="98"/>
    </row>
    <row r="160" spans="3:5" ht="15.75">
      <c r="C160" s="98"/>
      <c r="D160" s="98"/>
      <c r="E160" s="98"/>
    </row>
    <row r="161" spans="3:5" ht="15.75">
      <c r="C161" s="98"/>
      <c r="D161" s="98"/>
      <c r="E161" s="98"/>
    </row>
    <row r="162" spans="3:5" ht="15.75">
      <c r="C162" s="98"/>
      <c r="D162" s="98"/>
      <c r="E162" s="98"/>
    </row>
    <row r="163" spans="3:5" ht="15.75">
      <c r="C163" s="98"/>
      <c r="D163" s="98"/>
      <c r="E163" s="9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50" r:id="rId1"/>
  <headerFooter>
    <oddHeader>&amp;R&amp;"-,Félkövér"17. számú melléklet&amp;"-,Normál"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6"/>
  <sheetViews>
    <sheetView zoomScalePageLayoutView="0" workbookViewId="0" topLeftCell="A70">
      <selection activeCell="A18" sqref="A18"/>
    </sheetView>
  </sheetViews>
  <sheetFormatPr defaultColWidth="9.140625" defaultRowHeight="15"/>
  <cols>
    <col min="1" max="1" width="76.00390625" style="51" bestFit="1" customWidth="1"/>
    <col min="2" max="2" width="9.140625" style="51" customWidth="1"/>
    <col min="3" max="3" width="17.140625" style="51" customWidth="1"/>
    <col min="4" max="4" width="20.140625" style="51" customWidth="1"/>
    <col min="5" max="5" width="14.140625" style="51" customWidth="1"/>
    <col min="6" max="6" width="10.140625" style="50" bestFit="1" customWidth="1"/>
    <col min="7" max="16384" width="9.140625" style="51" customWidth="1"/>
  </cols>
  <sheetData>
    <row r="1" spans="1:5" ht="24.75" customHeight="1">
      <c r="A1" s="398" t="s">
        <v>712</v>
      </c>
      <c r="B1" s="398"/>
      <c r="C1" s="398"/>
      <c r="D1" s="398"/>
      <c r="E1" s="398"/>
    </row>
    <row r="2" spans="1:5" ht="21.75" customHeight="1">
      <c r="A2" s="397" t="s">
        <v>544</v>
      </c>
      <c r="B2" s="397"/>
      <c r="C2" s="397"/>
      <c r="D2" s="397"/>
      <c r="E2" s="397"/>
    </row>
    <row r="3" ht="15.75">
      <c r="A3" s="76"/>
    </row>
    <row r="4" ht="15.75">
      <c r="A4" s="51" t="s">
        <v>647</v>
      </c>
    </row>
    <row r="5" spans="1:5" ht="31.5">
      <c r="A5" s="77" t="s">
        <v>62</v>
      </c>
      <c r="B5" s="52" t="s">
        <v>63</v>
      </c>
      <c r="C5" s="53" t="s">
        <v>576</v>
      </c>
      <c r="D5" s="53" t="s">
        <v>577</v>
      </c>
      <c r="E5" s="53" t="s">
        <v>8</v>
      </c>
    </row>
    <row r="6" spans="1:5" ht="15.75">
      <c r="A6" s="55" t="s">
        <v>64</v>
      </c>
      <c r="B6" s="55" t="s">
        <v>65</v>
      </c>
      <c r="C6" s="56">
        <v>197718</v>
      </c>
      <c r="D6" s="56">
        <v>2193</v>
      </c>
      <c r="E6" s="56">
        <f aca="true" t="shared" si="0" ref="E6:E37">SUM(C6:D6)</f>
        <v>199911</v>
      </c>
    </row>
    <row r="7" spans="1:5" ht="15.75">
      <c r="A7" s="55" t="s">
        <v>66</v>
      </c>
      <c r="B7" s="55" t="s">
        <v>67</v>
      </c>
      <c r="C7" s="56"/>
      <c r="D7" s="56">
        <f>'18.sz. m. Önk.Kiad'!D6+'11. sz. Hiv.Kiad'!D7+'15. sz. Óvoda Kiad.'!D7</f>
        <v>0</v>
      </c>
      <c r="E7" s="56">
        <f t="shared" si="0"/>
        <v>0</v>
      </c>
    </row>
    <row r="8" spans="1:5" ht="15.75">
      <c r="A8" s="55" t="s">
        <v>68</v>
      </c>
      <c r="B8" s="55" t="s">
        <v>69</v>
      </c>
      <c r="C8" s="56">
        <v>1500</v>
      </c>
      <c r="D8" s="56">
        <f>'18.sz. m. Önk.Kiad'!D7+'11. sz. Hiv.Kiad'!D8+'15. sz. Óvoda Kiad.'!D8</f>
        <v>0</v>
      </c>
      <c r="E8" s="56">
        <f t="shared" si="0"/>
        <v>1500</v>
      </c>
    </row>
    <row r="9" spans="1:5" ht="15.75">
      <c r="A9" s="78" t="s">
        <v>70</v>
      </c>
      <c r="B9" s="55" t="s">
        <v>71</v>
      </c>
      <c r="C9" s="56">
        <v>200</v>
      </c>
      <c r="D9" s="56">
        <f>'18.sz. m. Önk.Kiad'!D8+'11. sz. Hiv.Kiad'!D9+'15. sz. Óvoda Kiad.'!D9</f>
        <v>0</v>
      </c>
      <c r="E9" s="56">
        <f t="shared" si="0"/>
        <v>200</v>
      </c>
    </row>
    <row r="10" spans="1:5" ht="15.75">
      <c r="A10" s="78" t="s">
        <v>72</v>
      </c>
      <c r="B10" s="55" t="s">
        <v>73</v>
      </c>
      <c r="C10" s="56"/>
      <c r="D10" s="56">
        <f>'18.sz. m. Önk.Kiad'!D9+'11. sz. Hiv.Kiad'!D10+'15. sz. Óvoda Kiad.'!D10</f>
        <v>0</v>
      </c>
      <c r="E10" s="56">
        <f t="shared" si="0"/>
        <v>0</v>
      </c>
    </row>
    <row r="11" spans="1:5" ht="15.75">
      <c r="A11" s="78" t="s">
        <v>74</v>
      </c>
      <c r="B11" s="55" t="s">
        <v>75</v>
      </c>
      <c r="C11" s="56">
        <v>516</v>
      </c>
      <c r="D11" s="56">
        <f>'18.sz. m. Önk.Kiad'!D10+'11. sz. Hiv.Kiad'!D11+'15. sz. Óvoda Kiad.'!D11</f>
        <v>0</v>
      </c>
      <c r="E11" s="56">
        <f t="shared" si="0"/>
        <v>516</v>
      </c>
    </row>
    <row r="12" spans="1:5" ht="15.75">
      <c r="A12" s="78" t="s">
        <v>76</v>
      </c>
      <c r="B12" s="55" t="s">
        <v>77</v>
      </c>
      <c r="C12" s="56">
        <v>12927</v>
      </c>
      <c r="D12" s="56">
        <v>148</v>
      </c>
      <c r="E12" s="56">
        <f t="shared" si="0"/>
        <v>13075</v>
      </c>
    </row>
    <row r="13" spans="1:5" ht="15.75">
      <c r="A13" s="78" t="s">
        <v>78</v>
      </c>
      <c r="B13" s="55" t="s">
        <v>79</v>
      </c>
      <c r="C13" s="56">
        <v>150</v>
      </c>
      <c r="D13" s="56">
        <f>'18.sz. m. Önk.Kiad'!D12+'11. sz. Hiv.Kiad'!D13+'15. sz. Óvoda Kiad.'!D13</f>
        <v>0</v>
      </c>
      <c r="E13" s="56">
        <f t="shared" si="0"/>
        <v>150</v>
      </c>
    </row>
    <row r="14" spans="1:5" ht="15.75">
      <c r="A14" s="64" t="s">
        <v>80</v>
      </c>
      <c r="B14" s="55" t="s">
        <v>81</v>
      </c>
      <c r="C14" s="56">
        <v>850</v>
      </c>
      <c r="D14" s="56">
        <f>'18.sz. m. Önk.Kiad'!D13+'11. sz. Hiv.Kiad'!D14+'15. sz. Óvoda Kiad.'!D14</f>
        <v>0</v>
      </c>
      <c r="E14" s="56">
        <f t="shared" si="0"/>
        <v>850</v>
      </c>
    </row>
    <row r="15" spans="1:5" ht="15.75">
      <c r="A15" s="64" t="s">
        <v>82</v>
      </c>
      <c r="B15" s="55" t="s">
        <v>83</v>
      </c>
      <c r="C15" s="56">
        <v>718</v>
      </c>
      <c r="D15" s="56">
        <f>'18.sz. m. Önk.Kiad'!D14+'11. sz. Hiv.Kiad'!D15+'15. sz. Óvoda Kiad.'!D15</f>
        <v>0</v>
      </c>
      <c r="E15" s="56">
        <f t="shared" si="0"/>
        <v>718</v>
      </c>
    </row>
    <row r="16" spans="1:5" ht="15.75">
      <c r="A16" s="64" t="s">
        <v>84</v>
      </c>
      <c r="B16" s="55" t="s">
        <v>85</v>
      </c>
      <c r="C16" s="56"/>
      <c r="D16" s="56">
        <f>'18.sz. m. Önk.Kiad'!D15+'11. sz. Hiv.Kiad'!D16+'15. sz. Óvoda Kiad.'!D16</f>
        <v>0</v>
      </c>
      <c r="E16" s="56">
        <f t="shared" si="0"/>
        <v>0</v>
      </c>
    </row>
    <row r="17" spans="1:5" ht="15.75">
      <c r="A17" s="64" t="s">
        <v>86</v>
      </c>
      <c r="B17" s="55" t="s">
        <v>87</v>
      </c>
      <c r="C17" s="56"/>
      <c r="D17" s="56">
        <f>'18.sz. m. Önk.Kiad'!D16+'11. sz. Hiv.Kiad'!D17+'15. sz. Óvoda Kiad.'!D17</f>
        <v>0</v>
      </c>
      <c r="E17" s="56">
        <f t="shared" si="0"/>
        <v>0</v>
      </c>
    </row>
    <row r="18" spans="1:5" ht="15.75">
      <c r="A18" s="64" t="s">
        <v>427</v>
      </c>
      <c r="B18" s="55" t="s">
        <v>88</v>
      </c>
      <c r="C18" s="56"/>
      <c r="D18" s="56">
        <f>'18.sz. m. Önk.Kiad'!D17+'11. sz. Hiv.Kiad'!D18+'15. sz. Óvoda Kiad.'!D18</f>
        <v>0</v>
      </c>
      <c r="E18" s="56">
        <f t="shared" si="0"/>
        <v>0</v>
      </c>
    </row>
    <row r="19" spans="1:5" ht="15.75">
      <c r="A19" s="79" t="s">
        <v>365</v>
      </c>
      <c r="B19" s="59" t="s">
        <v>89</v>
      </c>
      <c r="C19" s="60">
        <f>SUM(C6:C18)</f>
        <v>214579</v>
      </c>
      <c r="D19" s="60">
        <f>SUM(D6:D18)</f>
        <v>2341</v>
      </c>
      <c r="E19" s="60">
        <f>SUM(E6:E18)</f>
        <v>216920</v>
      </c>
    </row>
    <row r="20" spans="1:5" ht="15.75">
      <c r="A20" s="64" t="s">
        <v>90</v>
      </c>
      <c r="B20" s="55" t="s">
        <v>91</v>
      </c>
      <c r="C20" s="56">
        <v>7620</v>
      </c>
      <c r="D20" s="56">
        <f>'18.sz. m. Önk.Kiad'!D19+'11. sz. Hiv.Kiad'!D20+'15. sz. Óvoda Kiad.'!D20</f>
        <v>0</v>
      </c>
      <c r="E20" s="56">
        <f t="shared" si="0"/>
        <v>7620</v>
      </c>
    </row>
    <row r="21" spans="1:5" ht="31.5">
      <c r="A21" s="64" t="s">
        <v>92</v>
      </c>
      <c r="B21" s="55" t="s">
        <v>93</v>
      </c>
      <c r="C21" s="56">
        <v>1300</v>
      </c>
      <c r="D21" s="56">
        <f>'18.sz. m. Önk.Kiad'!D20+'11. sz. Hiv.Kiad'!D21+'15. sz. Óvoda Kiad.'!D21</f>
        <v>0</v>
      </c>
      <c r="E21" s="56">
        <f t="shared" si="0"/>
        <v>1300</v>
      </c>
    </row>
    <row r="22" spans="1:5" ht="15.75">
      <c r="A22" s="80" t="s">
        <v>94</v>
      </c>
      <c r="B22" s="55" t="s">
        <v>95</v>
      </c>
      <c r="C22" s="56">
        <v>300</v>
      </c>
      <c r="D22" s="56">
        <f>'18.sz. m. Önk.Kiad'!D21+'11. sz. Hiv.Kiad'!D22+'15. sz. Óvoda Kiad.'!D22</f>
        <v>0</v>
      </c>
      <c r="E22" s="56">
        <f t="shared" si="0"/>
        <v>300</v>
      </c>
    </row>
    <row r="23" spans="1:5" ht="15.75">
      <c r="A23" s="68" t="s">
        <v>366</v>
      </c>
      <c r="B23" s="59" t="s">
        <v>96</v>
      </c>
      <c r="C23" s="60">
        <f>SUM(C20:C22)</f>
        <v>9220</v>
      </c>
      <c r="D23" s="56">
        <f>'18.sz. m. Önk.Kiad'!D22+'11. sz. Hiv.Kiad'!D23+'15. sz. Óvoda Kiad.'!D23</f>
        <v>0</v>
      </c>
      <c r="E23" s="60">
        <f t="shared" si="0"/>
        <v>9220</v>
      </c>
    </row>
    <row r="24" spans="1:5" ht="15.75">
      <c r="A24" s="79" t="s">
        <v>457</v>
      </c>
      <c r="B24" s="59" t="s">
        <v>97</v>
      </c>
      <c r="C24" s="60">
        <f>C19+C23</f>
        <v>223799</v>
      </c>
      <c r="D24" s="60">
        <f>D19</f>
        <v>2341</v>
      </c>
      <c r="E24" s="60">
        <f t="shared" si="0"/>
        <v>226140</v>
      </c>
    </row>
    <row r="25" spans="1:5" ht="15.75">
      <c r="A25" s="68" t="s">
        <v>428</v>
      </c>
      <c r="B25" s="59" t="s">
        <v>98</v>
      </c>
      <c r="C25" s="60">
        <v>59785</v>
      </c>
      <c r="D25" s="60">
        <v>643</v>
      </c>
      <c r="E25" s="60">
        <f t="shared" si="0"/>
        <v>60428</v>
      </c>
    </row>
    <row r="26" spans="1:5" ht="15.75">
      <c r="A26" s="64" t="s">
        <v>99</v>
      </c>
      <c r="B26" s="55" t="s">
        <v>100</v>
      </c>
      <c r="C26" s="56">
        <v>4426</v>
      </c>
      <c r="D26" s="56"/>
      <c r="E26" s="56">
        <f t="shared" si="0"/>
        <v>4426</v>
      </c>
    </row>
    <row r="27" spans="1:5" ht="15.75">
      <c r="A27" s="64" t="s">
        <v>101</v>
      </c>
      <c r="B27" s="55" t="s">
        <v>102</v>
      </c>
      <c r="C27" s="56">
        <v>33940</v>
      </c>
      <c r="D27" s="56">
        <v>300</v>
      </c>
      <c r="E27" s="56">
        <f t="shared" si="0"/>
        <v>34240</v>
      </c>
    </row>
    <row r="28" spans="1:5" ht="15.75">
      <c r="A28" s="64" t="s">
        <v>103</v>
      </c>
      <c r="B28" s="55" t="s">
        <v>104</v>
      </c>
      <c r="C28" s="56"/>
      <c r="D28" s="56">
        <f>'18.sz. m. Önk.Kiad'!D27+'11. sz. Hiv.Kiad'!D28+'15. sz. Óvoda Kiad.'!D28</f>
        <v>0</v>
      </c>
      <c r="E28" s="56">
        <f t="shared" si="0"/>
        <v>0</v>
      </c>
    </row>
    <row r="29" spans="1:5" ht="15.75">
      <c r="A29" s="68" t="s">
        <v>367</v>
      </c>
      <c r="B29" s="59" t="s">
        <v>105</v>
      </c>
      <c r="C29" s="60">
        <f>SUM(C26:C28)</f>
        <v>38366</v>
      </c>
      <c r="D29" s="56">
        <f>D26+D27+D28</f>
        <v>300</v>
      </c>
      <c r="E29" s="60">
        <f t="shared" si="0"/>
        <v>38666</v>
      </c>
    </row>
    <row r="30" spans="1:5" ht="15.75">
      <c r="A30" s="64" t="s">
        <v>106</v>
      </c>
      <c r="B30" s="55" t="s">
        <v>107</v>
      </c>
      <c r="C30" s="56">
        <v>6920</v>
      </c>
      <c r="D30" s="56">
        <v>130</v>
      </c>
      <c r="E30" s="56">
        <f t="shared" si="0"/>
        <v>7050</v>
      </c>
    </row>
    <row r="31" spans="1:5" ht="15.75">
      <c r="A31" s="64" t="s">
        <v>108</v>
      </c>
      <c r="B31" s="55" t="s">
        <v>109</v>
      </c>
      <c r="C31" s="56">
        <v>4820</v>
      </c>
      <c r="D31" s="56">
        <f>'18.sz. m. Önk.Kiad'!D30+'11. sz. Hiv.Kiad'!D31+'15. sz. Óvoda Kiad.'!D31</f>
        <v>0</v>
      </c>
      <c r="E31" s="56">
        <f t="shared" si="0"/>
        <v>4820</v>
      </c>
    </row>
    <row r="32" spans="1:5" ht="15" customHeight="1">
      <c r="A32" s="68" t="s">
        <v>458</v>
      </c>
      <c r="B32" s="59" t="s">
        <v>110</v>
      </c>
      <c r="C32" s="60">
        <f>SUM(C30:C31)</f>
        <v>11740</v>
      </c>
      <c r="D32" s="60">
        <f>D30</f>
        <v>130</v>
      </c>
      <c r="E32" s="60">
        <f t="shared" si="0"/>
        <v>11870</v>
      </c>
    </row>
    <row r="33" spans="1:5" ht="15.75">
      <c r="A33" s="64" t="s">
        <v>111</v>
      </c>
      <c r="B33" s="55" t="s">
        <v>112</v>
      </c>
      <c r="C33" s="56">
        <v>37335</v>
      </c>
      <c r="D33" s="56">
        <v>1800</v>
      </c>
      <c r="E33" s="56">
        <f t="shared" si="0"/>
        <v>39135</v>
      </c>
    </row>
    <row r="34" spans="1:5" ht="15.75">
      <c r="A34" s="64" t="s">
        <v>113</v>
      </c>
      <c r="B34" s="55" t="s">
        <v>114</v>
      </c>
      <c r="C34" s="56"/>
      <c r="D34" s="56">
        <f>'18.sz. m. Önk.Kiad'!D33+'11. sz. Hiv.Kiad'!D34+'15. sz. Óvoda Kiad.'!D34</f>
        <v>0</v>
      </c>
      <c r="E34" s="56">
        <f t="shared" si="0"/>
        <v>0</v>
      </c>
    </row>
    <row r="35" spans="1:5" ht="15.75">
      <c r="A35" s="64" t="s">
        <v>429</v>
      </c>
      <c r="B35" s="55" t="s">
        <v>115</v>
      </c>
      <c r="C35" s="56"/>
      <c r="D35" s="56">
        <v>3000</v>
      </c>
      <c r="E35" s="56">
        <f t="shared" si="0"/>
        <v>3000</v>
      </c>
    </row>
    <row r="36" spans="1:5" ht="15.75">
      <c r="A36" s="64" t="s">
        <v>116</v>
      </c>
      <c r="B36" s="55" t="s">
        <v>117</v>
      </c>
      <c r="C36" s="56">
        <v>25880</v>
      </c>
      <c r="D36" s="56">
        <v>200</v>
      </c>
      <c r="E36" s="56">
        <f t="shared" si="0"/>
        <v>26080</v>
      </c>
    </row>
    <row r="37" spans="1:5" ht="15.75">
      <c r="A37" s="64" t="s">
        <v>430</v>
      </c>
      <c r="B37" s="55" t="s">
        <v>118</v>
      </c>
      <c r="C37" s="56"/>
      <c r="D37" s="56">
        <f>'18.sz. m. Önk.Kiad'!D36+'11. sz. Hiv.Kiad'!D37+'15. sz. Óvoda Kiad.'!D37</f>
        <v>0</v>
      </c>
      <c r="E37" s="56">
        <f t="shared" si="0"/>
        <v>0</v>
      </c>
    </row>
    <row r="38" spans="1:5" ht="15.75">
      <c r="A38" s="80" t="s">
        <v>119</v>
      </c>
      <c r="B38" s="55" t="s">
        <v>120</v>
      </c>
      <c r="C38" s="56">
        <v>2700</v>
      </c>
      <c r="D38" s="56">
        <v>30</v>
      </c>
      <c r="E38" s="56">
        <f aca="true" t="shared" si="1" ref="E38:E70">SUM(C38:D38)</f>
        <v>2730</v>
      </c>
    </row>
    <row r="39" spans="1:5" ht="15.75">
      <c r="A39" s="64" t="s">
        <v>431</v>
      </c>
      <c r="B39" s="55" t="s">
        <v>121</v>
      </c>
      <c r="C39" s="56">
        <v>30568</v>
      </c>
      <c r="D39" s="56">
        <v>14580</v>
      </c>
      <c r="E39" s="56">
        <f t="shared" si="1"/>
        <v>45148</v>
      </c>
    </row>
    <row r="40" spans="1:5" ht="15.75">
      <c r="A40" s="68" t="s">
        <v>368</v>
      </c>
      <c r="B40" s="59" t="s">
        <v>122</v>
      </c>
      <c r="C40" s="60">
        <f>SUM(C33:C39)</f>
        <v>96483</v>
      </c>
      <c r="D40" s="60">
        <f>D33+D34+D35+D36+D37+D38+D39</f>
        <v>19610</v>
      </c>
      <c r="E40" s="60">
        <f t="shared" si="1"/>
        <v>116093</v>
      </c>
    </row>
    <row r="41" spans="1:5" ht="15.75">
      <c r="A41" s="64" t="s">
        <v>123</v>
      </c>
      <c r="B41" s="55" t="s">
        <v>124</v>
      </c>
      <c r="C41" s="56">
        <v>1120</v>
      </c>
      <c r="D41" s="56">
        <v>202</v>
      </c>
      <c r="E41" s="56">
        <f t="shared" si="1"/>
        <v>1322</v>
      </c>
    </row>
    <row r="42" spans="1:5" ht="15.75">
      <c r="A42" s="64" t="s">
        <v>125</v>
      </c>
      <c r="B42" s="55" t="s">
        <v>126</v>
      </c>
      <c r="C42" s="56">
        <v>300</v>
      </c>
      <c r="D42" s="56">
        <f>'18.sz. m. Önk.Kiad'!D41+'11. sz. Hiv.Kiad'!D42+'15. sz. Óvoda Kiad.'!D42</f>
        <v>0</v>
      </c>
      <c r="E42" s="56">
        <f t="shared" si="1"/>
        <v>300</v>
      </c>
    </row>
    <row r="43" spans="1:5" ht="15.75">
      <c r="A43" s="68" t="s">
        <v>369</v>
      </c>
      <c r="B43" s="59" t="s">
        <v>127</v>
      </c>
      <c r="C43" s="60">
        <f>SUM(C41:C42)</f>
        <v>1420</v>
      </c>
      <c r="D43" s="60">
        <f>D41+D42</f>
        <v>202</v>
      </c>
      <c r="E43" s="60">
        <f t="shared" si="1"/>
        <v>1622</v>
      </c>
    </row>
    <row r="44" spans="1:5" ht="15.75">
      <c r="A44" s="64" t="s">
        <v>128</v>
      </c>
      <c r="B44" s="55" t="s">
        <v>129</v>
      </c>
      <c r="C44" s="56">
        <v>32928</v>
      </c>
      <c r="D44" s="56">
        <v>2680</v>
      </c>
      <c r="E44" s="56">
        <f t="shared" si="1"/>
        <v>35608</v>
      </c>
    </row>
    <row r="45" spans="1:5" ht="15.75">
      <c r="A45" s="64" t="s">
        <v>130</v>
      </c>
      <c r="B45" s="55" t="s">
        <v>131</v>
      </c>
      <c r="C45" s="56">
        <v>1373</v>
      </c>
      <c r="D45" s="56">
        <f>'18.sz. m. Önk.Kiad'!D44+'11. sz. Hiv.Kiad'!D45+'15. sz. Óvoda Kiad.'!D45</f>
        <v>0</v>
      </c>
      <c r="E45" s="56">
        <f t="shared" si="1"/>
        <v>1373</v>
      </c>
    </row>
    <row r="46" spans="1:5" ht="15.75">
      <c r="A46" s="64" t="s">
        <v>432</v>
      </c>
      <c r="B46" s="55" t="s">
        <v>132</v>
      </c>
      <c r="C46" s="56">
        <v>6000</v>
      </c>
      <c r="D46" s="56">
        <f>'18.sz. m. Önk.Kiad'!D45+'11. sz. Hiv.Kiad'!D46+'15. sz. Óvoda Kiad.'!D46</f>
        <v>0</v>
      </c>
      <c r="E46" s="56">
        <f t="shared" si="1"/>
        <v>6000</v>
      </c>
    </row>
    <row r="47" spans="1:5" ht="15.75">
      <c r="A47" s="64" t="s">
        <v>433</v>
      </c>
      <c r="B47" s="55" t="s">
        <v>133</v>
      </c>
      <c r="C47" s="56"/>
      <c r="D47" s="56">
        <f>'18.sz. m. Önk.Kiad'!D46+'11. sz. Hiv.Kiad'!D47+'15. sz. Óvoda Kiad.'!D47</f>
        <v>0</v>
      </c>
      <c r="E47" s="56">
        <f t="shared" si="1"/>
        <v>0</v>
      </c>
    </row>
    <row r="48" spans="1:5" ht="15.75">
      <c r="A48" s="64" t="s">
        <v>134</v>
      </c>
      <c r="B48" s="55" t="s">
        <v>135</v>
      </c>
      <c r="C48" s="56">
        <v>8050</v>
      </c>
      <c r="D48" s="56">
        <v>490</v>
      </c>
      <c r="E48" s="56">
        <f t="shared" si="1"/>
        <v>8540</v>
      </c>
    </row>
    <row r="49" spans="1:5" ht="15.75">
      <c r="A49" s="68" t="s">
        <v>370</v>
      </c>
      <c r="B49" s="59" t="s">
        <v>136</v>
      </c>
      <c r="C49" s="60">
        <f>SUM(C44:C48)</f>
        <v>48351</v>
      </c>
      <c r="D49" s="56">
        <f>D44+D45+D46+D47+D48</f>
        <v>3170</v>
      </c>
      <c r="E49" s="60">
        <f t="shared" si="1"/>
        <v>51521</v>
      </c>
    </row>
    <row r="50" spans="1:5" ht="15.75">
      <c r="A50" s="68" t="s">
        <v>371</v>
      </c>
      <c r="B50" s="59" t="s">
        <v>137</v>
      </c>
      <c r="C50" s="60">
        <f>C29+C32++C40+C43+C49</f>
        <v>196360</v>
      </c>
      <c r="D50" s="60">
        <f>D29+D32+D40+D43+D49</f>
        <v>23412</v>
      </c>
      <c r="E50" s="60">
        <f t="shared" si="1"/>
        <v>219772</v>
      </c>
    </row>
    <row r="51" spans="1:5" ht="15.75">
      <c r="A51" s="64" t="s">
        <v>138</v>
      </c>
      <c r="B51" s="55" t="s">
        <v>139</v>
      </c>
      <c r="C51" s="56"/>
      <c r="D51" s="56"/>
      <c r="E51" s="56">
        <f t="shared" si="1"/>
        <v>0</v>
      </c>
    </row>
    <row r="52" spans="1:5" ht="15.75">
      <c r="A52" s="64" t="s">
        <v>372</v>
      </c>
      <c r="B52" s="55" t="s">
        <v>140</v>
      </c>
      <c r="C52" s="56"/>
      <c r="D52" s="56"/>
      <c r="E52" s="56">
        <f t="shared" si="1"/>
        <v>0</v>
      </c>
    </row>
    <row r="53" spans="1:5" ht="15.75">
      <c r="A53" s="64" t="s">
        <v>434</v>
      </c>
      <c r="B53" s="55" t="s">
        <v>141</v>
      </c>
      <c r="C53" s="56"/>
      <c r="D53" s="56"/>
      <c r="E53" s="56">
        <f t="shared" si="1"/>
        <v>0</v>
      </c>
    </row>
    <row r="54" spans="1:5" ht="15.75">
      <c r="A54" s="64" t="s">
        <v>435</v>
      </c>
      <c r="B54" s="55" t="s">
        <v>142</v>
      </c>
      <c r="C54" s="56"/>
      <c r="D54" s="56"/>
      <c r="E54" s="56">
        <f t="shared" si="1"/>
        <v>0</v>
      </c>
    </row>
    <row r="55" spans="1:5" ht="15.75">
      <c r="A55" s="64" t="s">
        <v>436</v>
      </c>
      <c r="B55" s="55" t="s">
        <v>143</v>
      </c>
      <c r="C55" s="56"/>
      <c r="D55" s="56"/>
      <c r="E55" s="56">
        <f t="shared" si="1"/>
        <v>0</v>
      </c>
    </row>
    <row r="56" spans="1:5" ht="15.75">
      <c r="A56" s="64" t="s">
        <v>437</v>
      </c>
      <c r="B56" s="55" t="s">
        <v>144</v>
      </c>
      <c r="C56" s="56"/>
      <c r="D56" s="56"/>
      <c r="E56" s="56">
        <f t="shared" si="1"/>
        <v>0</v>
      </c>
    </row>
    <row r="57" spans="1:5" ht="15.75">
      <c r="A57" s="64" t="s">
        <v>438</v>
      </c>
      <c r="B57" s="55" t="s">
        <v>145</v>
      </c>
      <c r="C57" s="56">
        <v>1300</v>
      </c>
      <c r="D57" s="56"/>
      <c r="E57" s="56">
        <f t="shared" si="1"/>
        <v>1300</v>
      </c>
    </row>
    <row r="58" spans="1:5" ht="15.75">
      <c r="A58" s="64" t="s">
        <v>439</v>
      </c>
      <c r="B58" s="55" t="s">
        <v>146</v>
      </c>
      <c r="C58" s="56">
        <v>29967</v>
      </c>
      <c r="D58" s="56"/>
      <c r="E58" s="56">
        <f t="shared" si="1"/>
        <v>29967</v>
      </c>
    </row>
    <row r="59" spans="1:5" ht="15.75">
      <c r="A59" s="68" t="s">
        <v>401</v>
      </c>
      <c r="B59" s="59" t="s">
        <v>147</v>
      </c>
      <c r="C59" s="60">
        <f>SUM(C51:C58)</f>
        <v>31267</v>
      </c>
      <c r="D59" s="60">
        <f>D57</f>
        <v>0</v>
      </c>
      <c r="E59" s="60">
        <f t="shared" si="1"/>
        <v>31267</v>
      </c>
    </row>
    <row r="60" spans="1:5" ht="15.75">
      <c r="A60" s="68" t="s">
        <v>763</v>
      </c>
      <c r="B60" s="59" t="s">
        <v>155</v>
      </c>
      <c r="C60" s="56">
        <v>2000</v>
      </c>
      <c r="D60" s="56"/>
      <c r="E60" s="56">
        <f>C60+G62</f>
        <v>2000</v>
      </c>
    </row>
    <row r="61" spans="1:5" ht="15.75">
      <c r="A61" s="78" t="s">
        <v>444</v>
      </c>
      <c r="B61" s="55" t="s">
        <v>163</v>
      </c>
      <c r="C61" s="56"/>
      <c r="D61" s="56">
        <v>13100</v>
      </c>
      <c r="E61" s="56">
        <f t="shared" si="1"/>
        <v>13100</v>
      </c>
    </row>
    <row r="62" spans="1:5" ht="15.75">
      <c r="A62" s="55" t="s">
        <v>628</v>
      </c>
      <c r="B62" s="55" t="s">
        <v>793</v>
      </c>
      <c r="C62" s="56">
        <v>13122</v>
      </c>
      <c r="D62" s="56"/>
      <c r="E62" s="56">
        <f t="shared" si="1"/>
        <v>13122</v>
      </c>
    </row>
    <row r="63" spans="1:5" ht="15.75">
      <c r="A63" s="55" t="s">
        <v>629</v>
      </c>
      <c r="B63" s="55" t="s">
        <v>793</v>
      </c>
      <c r="C63" s="56">
        <v>6500</v>
      </c>
      <c r="D63" s="56"/>
      <c r="E63" s="56">
        <f t="shared" si="1"/>
        <v>6500</v>
      </c>
    </row>
    <row r="64" spans="1:5" ht="15.75">
      <c r="A64" s="68" t="s">
        <v>407</v>
      </c>
      <c r="B64" s="59" t="s">
        <v>164</v>
      </c>
      <c r="C64" s="60">
        <f>C60+C61+C62+C63</f>
        <v>21622</v>
      </c>
      <c r="D64" s="60">
        <f>D60+D61+D62+D63</f>
        <v>13100</v>
      </c>
      <c r="E64" s="60">
        <f>E60+E61+E62+E63</f>
        <v>34722</v>
      </c>
    </row>
    <row r="65" spans="1:5" ht="15.75">
      <c r="A65" s="81" t="s">
        <v>575</v>
      </c>
      <c r="B65" s="59"/>
      <c r="C65" s="56"/>
      <c r="D65" s="56"/>
      <c r="E65" s="56"/>
    </row>
    <row r="66" spans="1:5" ht="15.75">
      <c r="A66" s="80" t="s">
        <v>165</v>
      </c>
      <c r="B66" s="55" t="s">
        <v>166</v>
      </c>
      <c r="C66" s="56"/>
      <c r="D66" s="56"/>
      <c r="E66" s="56">
        <f t="shared" si="1"/>
        <v>0</v>
      </c>
    </row>
    <row r="67" spans="1:5" ht="15.75">
      <c r="A67" s="80" t="s">
        <v>445</v>
      </c>
      <c r="B67" s="55" t="s">
        <v>167</v>
      </c>
      <c r="C67" s="56"/>
      <c r="D67" s="56">
        <v>197154</v>
      </c>
      <c r="E67" s="56">
        <f t="shared" si="1"/>
        <v>197154</v>
      </c>
    </row>
    <row r="68" spans="1:5" ht="15.75">
      <c r="A68" s="80" t="s">
        <v>168</v>
      </c>
      <c r="B68" s="55" t="s">
        <v>169</v>
      </c>
      <c r="C68" s="56"/>
      <c r="D68" s="56"/>
      <c r="E68" s="56">
        <f t="shared" si="1"/>
        <v>0</v>
      </c>
    </row>
    <row r="69" spans="1:5" ht="15.75">
      <c r="A69" s="80" t="s">
        <v>170</v>
      </c>
      <c r="B69" s="55" t="s">
        <v>171</v>
      </c>
      <c r="C69" s="56"/>
      <c r="D69" s="56">
        <v>13749</v>
      </c>
      <c r="E69" s="56">
        <f t="shared" si="1"/>
        <v>13749</v>
      </c>
    </row>
    <row r="70" spans="1:5" ht="15.75">
      <c r="A70" s="80" t="s">
        <v>172</v>
      </c>
      <c r="B70" s="55" t="s">
        <v>173</v>
      </c>
      <c r="C70" s="56"/>
      <c r="D70" s="56"/>
      <c r="E70" s="56">
        <f t="shared" si="1"/>
        <v>0</v>
      </c>
    </row>
    <row r="71" spans="1:5" ht="15.75">
      <c r="A71" s="80" t="s">
        <v>174</v>
      </c>
      <c r="B71" s="55" t="s">
        <v>175</v>
      </c>
      <c r="C71" s="56"/>
      <c r="D71" s="56"/>
      <c r="E71" s="56">
        <f>SUM(C71:D71)</f>
        <v>0</v>
      </c>
    </row>
    <row r="72" spans="1:5" ht="15.75">
      <c r="A72" s="80" t="s">
        <v>176</v>
      </c>
      <c r="B72" s="55" t="s">
        <v>177</v>
      </c>
      <c r="C72" s="56"/>
      <c r="D72" s="56">
        <v>56673</v>
      </c>
      <c r="E72" s="56">
        <f>SUM(C72:D72)</f>
        <v>56673</v>
      </c>
    </row>
    <row r="73" spans="1:5" ht="15.75">
      <c r="A73" s="82" t="s">
        <v>409</v>
      </c>
      <c r="B73" s="59" t="s">
        <v>178</v>
      </c>
      <c r="C73" s="60">
        <f>SUM(C66:C72)</f>
        <v>0</v>
      </c>
      <c r="D73" s="60">
        <f>SUM(D66:D72)</f>
        <v>267576</v>
      </c>
      <c r="E73" s="60">
        <f>SUM(E66:E72)</f>
        <v>267576</v>
      </c>
    </row>
    <row r="74" spans="1:7" ht="15.75">
      <c r="A74" s="64" t="s">
        <v>179</v>
      </c>
      <c r="B74" s="55" t="s">
        <v>180</v>
      </c>
      <c r="C74" s="56">
        <v>28481</v>
      </c>
      <c r="D74" s="56">
        <v>8500</v>
      </c>
      <c r="E74" s="56">
        <f>C74+D74</f>
        <v>36981</v>
      </c>
      <c r="G74" s="51" t="s">
        <v>773</v>
      </c>
    </row>
    <row r="75" spans="1:5" ht="15.75">
      <c r="A75" s="64" t="s">
        <v>181</v>
      </c>
      <c r="B75" s="55" t="s">
        <v>182</v>
      </c>
      <c r="C75" s="56"/>
      <c r="D75" s="56"/>
      <c r="E75" s="56"/>
    </row>
    <row r="76" spans="1:5" ht="15.75">
      <c r="A76" s="64" t="s">
        <v>183</v>
      </c>
      <c r="B76" s="55" t="s">
        <v>184</v>
      </c>
      <c r="C76" s="56"/>
      <c r="D76" s="56"/>
      <c r="E76" s="56"/>
    </row>
    <row r="77" spans="1:5" ht="15.75">
      <c r="A77" s="64" t="s">
        <v>185</v>
      </c>
      <c r="B77" s="55" t="s">
        <v>186</v>
      </c>
      <c r="C77" s="56">
        <v>7689</v>
      </c>
      <c r="D77" s="56">
        <v>1500</v>
      </c>
      <c r="E77" s="56">
        <f>C77+D77</f>
        <v>9189</v>
      </c>
    </row>
    <row r="78" spans="1:5" ht="15.75">
      <c r="A78" s="68" t="s">
        <v>410</v>
      </c>
      <c r="B78" s="59" t="s">
        <v>187</v>
      </c>
      <c r="C78" s="56">
        <f>SUM(C74:C77)</f>
        <v>36170</v>
      </c>
      <c r="D78" s="56">
        <f>SUM(D74:D77)</f>
        <v>10000</v>
      </c>
      <c r="E78" s="56">
        <f>C78+D78</f>
        <v>46170</v>
      </c>
    </row>
    <row r="79" spans="1:5" ht="15.75">
      <c r="A79" s="68" t="s">
        <v>411</v>
      </c>
      <c r="B79" s="59" t="s">
        <v>198</v>
      </c>
      <c r="C79" s="56">
        <f>'18.sz. m. Önk.Kiad'!C76+'11. sz. Hiv.Kiad'!C83+'15. sz. Óvoda Kiad.'!C71</f>
        <v>0</v>
      </c>
      <c r="D79" s="56">
        <v>15440</v>
      </c>
      <c r="E79" s="60">
        <f>C79+D79</f>
        <v>15440</v>
      </c>
    </row>
    <row r="80" spans="1:5" ht="15.75">
      <c r="A80" s="81" t="s">
        <v>574</v>
      </c>
      <c r="B80" s="59"/>
      <c r="C80" s="56">
        <f>'18.sz. m. Önk.Kiad'!C77+'11. sz. Hiv.Kiad'!C84+'15. sz. Óvoda Kiad.'!C72</f>
        <v>0</v>
      </c>
      <c r="D80" s="56">
        <f>'18.sz. m. Önk.Kiad'!D77+'11. sz. Hiv.Kiad'!D84+'15. sz. Óvoda Kiad.'!D72</f>
        <v>0</v>
      </c>
      <c r="E80" s="56">
        <f>C80+D80</f>
        <v>0</v>
      </c>
    </row>
    <row r="81" spans="1:5" ht="15.75">
      <c r="A81" s="82" t="s">
        <v>459</v>
      </c>
      <c r="B81" s="59" t="s">
        <v>199</v>
      </c>
      <c r="C81" s="60">
        <f>C24+C25+C50+C59+C64+C73+C78+C79</f>
        <v>569003</v>
      </c>
      <c r="D81" s="60">
        <f>D24+D25+D50+D59+D64+D73+D78+D79</f>
        <v>332512</v>
      </c>
      <c r="E81" s="60">
        <f>E24+E25+E50+E59+E64+E73+E78+E79</f>
        <v>901515</v>
      </c>
    </row>
    <row r="82" spans="1:24" ht="15.75">
      <c r="A82" s="64" t="s">
        <v>452</v>
      </c>
      <c r="B82" s="64" t="s">
        <v>200</v>
      </c>
      <c r="C82" s="56"/>
      <c r="D82" s="56"/>
      <c r="E82" s="56">
        <f>SUM(C82:D82)</f>
        <v>0</v>
      </c>
      <c r="F82" s="65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</row>
    <row r="83" spans="1:24" ht="15.75">
      <c r="A83" s="64" t="s">
        <v>203</v>
      </c>
      <c r="B83" s="64" t="s">
        <v>204</v>
      </c>
      <c r="C83" s="56"/>
      <c r="D83" s="56"/>
      <c r="E83" s="56">
        <f>SUM(C83:D83)</f>
        <v>0</v>
      </c>
      <c r="F83" s="65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7"/>
      <c r="X83" s="67"/>
    </row>
    <row r="84" spans="1:24" ht="15.75">
      <c r="A84" s="64" t="s">
        <v>453</v>
      </c>
      <c r="B84" s="64" t="s">
        <v>205</v>
      </c>
      <c r="C84" s="56"/>
      <c r="D84" s="56"/>
      <c r="E84" s="56">
        <f>SUM(C84:D84)</f>
        <v>0</v>
      </c>
      <c r="F84" s="65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</row>
    <row r="85" spans="1:24" ht="15.75">
      <c r="A85" s="68" t="s">
        <v>416</v>
      </c>
      <c r="B85" s="68" t="s">
        <v>207</v>
      </c>
      <c r="C85" s="56">
        <f>SUM(C82:C84)</f>
        <v>0</v>
      </c>
      <c r="D85" s="56">
        <f>SUM(D82:D84)</f>
        <v>0</v>
      </c>
      <c r="E85" s="56">
        <f>SUM(E82:E84)</f>
        <v>0</v>
      </c>
      <c r="F85" s="69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67"/>
      <c r="X85" s="67"/>
    </row>
    <row r="86" spans="1:24" ht="15.75">
      <c r="A86" s="80" t="s">
        <v>454</v>
      </c>
      <c r="B86" s="64" t="s">
        <v>208</v>
      </c>
      <c r="C86" s="56"/>
      <c r="D86" s="56"/>
      <c r="E86" s="56"/>
      <c r="F86" s="71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67"/>
      <c r="X86" s="67"/>
    </row>
    <row r="87" spans="1:24" ht="15.75">
      <c r="A87" s="80" t="s">
        <v>422</v>
      </c>
      <c r="B87" s="64" t="s">
        <v>211</v>
      </c>
      <c r="C87" s="56"/>
      <c r="D87" s="56"/>
      <c r="E87" s="56"/>
      <c r="F87" s="71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67"/>
      <c r="X87" s="67"/>
    </row>
    <row r="88" spans="1:24" ht="15.75">
      <c r="A88" s="64" t="s">
        <v>212</v>
      </c>
      <c r="B88" s="64" t="s">
        <v>213</v>
      </c>
      <c r="C88" s="56"/>
      <c r="D88" s="56"/>
      <c r="E88" s="56"/>
      <c r="F88" s="6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7"/>
    </row>
    <row r="89" spans="1:24" ht="15.75">
      <c r="A89" s="64" t="s">
        <v>455</v>
      </c>
      <c r="B89" s="64" t="s">
        <v>214</v>
      </c>
      <c r="C89" s="56"/>
      <c r="D89" s="56"/>
      <c r="E89" s="56"/>
      <c r="F89" s="65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7"/>
      <c r="X89" s="67"/>
    </row>
    <row r="90" spans="1:24" ht="15.75">
      <c r="A90" s="82" t="s">
        <v>419</v>
      </c>
      <c r="B90" s="68" t="s">
        <v>215</v>
      </c>
      <c r="C90" s="56">
        <f>SUM(C86:C89)</f>
        <v>0</v>
      </c>
      <c r="D90" s="56">
        <f>SUM(D86:D89)</f>
        <v>0</v>
      </c>
      <c r="E90" s="56">
        <f>SUM(E86:E89)</f>
        <v>0</v>
      </c>
      <c r="F90" s="73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67"/>
      <c r="X90" s="67"/>
    </row>
    <row r="91" spans="1:24" ht="15.75">
      <c r="A91" s="80" t="s">
        <v>216</v>
      </c>
      <c r="B91" s="64" t="s">
        <v>217</v>
      </c>
      <c r="C91" s="56">
        <v>11209</v>
      </c>
      <c r="D91" s="56"/>
      <c r="E91" s="56">
        <f>SUM(C91:D91)</f>
        <v>11209</v>
      </c>
      <c r="F91" s="71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67"/>
      <c r="X91" s="67"/>
    </row>
    <row r="92" spans="1:24" ht="15.75">
      <c r="A92" s="80" t="s">
        <v>218</v>
      </c>
      <c r="B92" s="64" t="s">
        <v>219</v>
      </c>
      <c r="C92" s="56"/>
      <c r="D92" s="56"/>
      <c r="E92" s="56">
        <f>SUM(C92:D92)</f>
        <v>0</v>
      </c>
      <c r="F92" s="71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67"/>
      <c r="X92" s="67"/>
    </row>
    <row r="93" spans="1:24" ht="15.75">
      <c r="A93" s="82" t="s">
        <v>220</v>
      </c>
      <c r="B93" s="68" t="s">
        <v>221</v>
      </c>
      <c r="C93" s="60">
        <v>206627</v>
      </c>
      <c r="D93" s="60">
        <f>SUM(D91:D92)</f>
        <v>0</v>
      </c>
      <c r="E93" s="60">
        <v>206627</v>
      </c>
      <c r="F93" s="71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67"/>
      <c r="X93" s="67"/>
    </row>
    <row r="94" spans="1:24" ht="15.75">
      <c r="A94" s="80" t="s">
        <v>222</v>
      </c>
      <c r="B94" s="64" t="s">
        <v>223</v>
      </c>
      <c r="C94" s="60"/>
      <c r="D94" s="60"/>
      <c r="E94" s="56">
        <f>SUM(C94:D94)</f>
        <v>0</v>
      </c>
      <c r="F94" s="71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67"/>
      <c r="X94" s="67"/>
    </row>
    <row r="95" spans="1:24" ht="15.75">
      <c r="A95" s="82" t="s">
        <v>420</v>
      </c>
      <c r="B95" s="68" t="s">
        <v>228</v>
      </c>
      <c r="C95" s="60">
        <f>SUM(C91:C94)</f>
        <v>217836</v>
      </c>
      <c r="D95" s="60">
        <f>SUM(D93)</f>
        <v>0</v>
      </c>
      <c r="E95" s="60">
        <f>SUM(C95:D95)</f>
        <v>217836</v>
      </c>
      <c r="F95" s="73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67"/>
      <c r="X95" s="67"/>
    </row>
    <row r="96" spans="1:24" ht="15.75">
      <c r="A96" s="82" t="s">
        <v>460</v>
      </c>
      <c r="B96" s="68" t="s">
        <v>241</v>
      </c>
      <c r="C96" s="60">
        <v>217836</v>
      </c>
      <c r="D96" s="60">
        <f>D92</f>
        <v>0</v>
      </c>
      <c r="E96" s="60">
        <f>SUM(C96:D96)</f>
        <v>217836</v>
      </c>
      <c r="F96" s="73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67"/>
      <c r="X96" s="67"/>
    </row>
    <row r="97" spans="1:24" ht="15.75">
      <c r="A97" s="60" t="s">
        <v>497</v>
      </c>
      <c r="B97" s="56"/>
      <c r="C97" s="60">
        <f>C81+C96</f>
        <v>786839</v>
      </c>
      <c r="D97" s="60">
        <f>D81+D95</f>
        <v>332512</v>
      </c>
      <c r="E97" s="60">
        <f>E81+E96</f>
        <v>1119351</v>
      </c>
      <c r="F97" s="75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</row>
    <row r="98" spans="2:24" ht="15.75">
      <c r="B98" s="67"/>
      <c r="C98" s="67"/>
      <c r="D98" s="67"/>
      <c r="E98" s="67"/>
      <c r="F98" s="75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</row>
    <row r="99" spans="2:24" ht="15.75">
      <c r="B99" s="67"/>
      <c r="C99" s="67"/>
      <c r="D99" s="67"/>
      <c r="E99" s="67"/>
      <c r="F99" s="75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</row>
    <row r="100" spans="2:24" ht="15.75">
      <c r="B100" s="67"/>
      <c r="C100" s="67"/>
      <c r="D100" s="67"/>
      <c r="E100" s="67"/>
      <c r="F100" s="75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</row>
    <row r="101" spans="2:24" ht="15.75">
      <c r="B101" s="67"/>
      <c r="C101" s="67"/>
      <c r="D101" s="67"/>
      <c r="E101" s="67"/>
      <c r="F101" s="75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</row>
    <row r="102" spans="2:24" ht="15.75">
      <c r="B102" s="67"/>
      <c r="C102" s="67"/>
      <c r="D102" s="67"/>
      <c r="E102" s="67"/>
      <c r="F102" s="75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</row>
    <row r="103" spans="2:24" ht="15.75">
      <c r="B103" s="67"/>
      <c r="C103" s="67"/>
      <c r="D103" s="67"/>
      <c r="E103" s="67"/>
      <c r="F103" s="75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</row>
    <row r="104" spans="2:24" ht="15.75">
      <c r="B104" s="67"/>
      <c r="C104" s="67"/>
      <c r="D104" s="67"/>
      <c r="E104" s="67"/>
      <c r="F104" s="75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 spans="2:24" ht="15.75">
      <c r="B105" s="67"/>
      <c r="C105" s="67"/>
      <c r="D105" s="67"/>
      <c r="E105" s="67"/>
      <c r="F105" s="75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 spans="2:24" ht="15.75">
      <c r="B106" s="67"/>
      <c r="C106" s="67"/>
      <c r="D106" s="67"/>
      <c r="E106" s="67"/>
      <c r="F106" s="75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pans="2:24" ht="15.75">
      <c r="B107" s="67"/>
      <c r="C107" s="67"/>
      <c r="D107" s="67"/>
      <c r="E107" s="67"/>
      <c r="F107" s="75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</row>
    <row r="108" spans="2:24" ht="15.75">
      <c r="B108" s="67"/>
      <c r="C108" s="67"/>
      <c r="D108" s="67"/>
      <c r="E108" s="67"/>
      <c r="F108" s="75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</row>
    <row r="109" spans="2:24" ht="15.75">
      <c r="B109" s="67"/>
      <c r="C109" s="67"/>
      <c r="D109" s="67"/>
      <c r="E109" s="67"/>
      <c r="F109" s="75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</row>
    <row r="110" spans="2:24" ht="15.75">
      <c r="B110" s="67"/>
      <c r="C110" s="67"/>
      <c r="D110" s="67"/>
      <c r="E110" s="67"/>
      <c r="F110" s="75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</row>
    <row r="111" spans="2:24" ht="15.75">
      <c r="B111" s="67"/>
      <c r="C111" s="67"/>
      <c r="D111" s="67"/>
      <c r="E111" s="67"/>
      <c r="F111" s="75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</row>
    <row r="112" spans="2:24" ht="15.75">
      <c r="B112" s="67"/>
      <c r="C112" s="67"/>
      <c r="D112" s="67"/>
      <c r="E112" s="67"/>
      <c r="F112" s="75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</row>
    <row r="113" spans="2:24" ht="15.75">
      <c r="B113" s="67"/>
      <c r="C113" s="67"/>
      <c r="D113" s="67"/>
      <c r="E113" s="67"/>
      <c r="F113" s="75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</row>
    <row r="114" spans="2:24" ht="15.75">
      <c r="B114" s="67"/>
      <c r="C114" s="67"/>
      <c r="D114" s="67"/>
      <c r="E114" s="67"/>
      <c r="F114" s="75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</row>
    <row r="115" spans="2:24" ht="15.75">
      <c r="B115" s="67"/>
      <c r="C115" s="67"/>
      <c r="D115" s="67"/>
      <c r="E115" s="67"/>
      <c r="F115" s="75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</row>
    <row r="116" spans="2:24" ht="15.75">
      <c r="B116" s="67"/>
      <c r="C116" s="67"/>
      <c r="D116" s="67"/>
      <c r="E116" s="67"/>
      <c r="F116" s="75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</row>
    <row r="117" spans="2:24" ht="15.75">
      <c r="B117" s="67"/>
      <c r="C117" s="67"/>
      <c r="D117" s="67"/>
      <c r="E117" s="67"/>
      <c r="F117" s="75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</row>
    <row r="118" spans="2:24" ht="15.75">
      <c r="B118" s="67"/>
      <c r="C118" s="67"/>
      <c r="D118" s="67"/>
      <c r="E118" s="67"/>
      <c r="F118" s="75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</row>
    <row r="119" spans="2:24" ht="15.75">
      <c r="B119" s="67"/>
      <c r="C119" s="67"/>
      <c r="D119" s="67"/>
      <c r="E119" s="67"/>
      <c r="F119" s="75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</row>
    <row r="120" spans="2:24" ht="15.75">
      <c r="B120" s="67"/>
      <c r="C120" s="67"/>
      <c r="D120" s="67"/>
      <c r="E120" s="67"/>
      <c r="F120" s="75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</row>
    <row r="121" spans="2:24" ht="15.75">
      <c r="B121" s="67"/>
      <c r="C121" s="67"/>
      <c r="D121" s="67"/>
      <c r="E121" s="67"/>
      <c r="F121" s="75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</row>
    <row r="122" spans="2:24" ht="15.75">
      <c r="B122" s="67"/>
      <c r="C122" s="67"/>
      <c r="D122" s="67"/>
      <c r="E122" s="67"/>
      <c r="F122" s="75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</row>
    <row r="123" spans="2:24" ht="15.75">
      <c r="B123" s="67"/>
      <c r="C123" s="67"/>
      <c r="D123" s="67"/>
      <c r="E123" s="67"/>
      <c r="F123" s="75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</row>
    <row r="124" spans="2:24" ht="15.75">
      <c r="B124" s="67"/>
      <c r="C124" s="67"/>
      <c r="D124" s="67"/>
      <c r="E124" s="67"/>
      <c r="F124" s="75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</row>
    <row r="125" spans="2:24" ht="15.75">
      <c r="B125" s="67"/>
      <c r="C125" s="67"/>
      <c r="D125" s="67"/>
      <c r="E125" s="67"/>
      <c r="F125" s="75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</row>
    <row r="126" spans="2:24" ht="15.75">
      <c r="B126" s="67"/>
      <c r="C126" s="67"/>
      <c r="D126" s="67"/>
      <c r="E126" s="67"/>
      <c r="F126" s="75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</row>
    <row r="127" spans="2:24" ht="15.75">
      <c r="B127" s="67"/>
      <c r="C127" s="67"/>
      <c r="D127" s="67"/>
      <c r="E127" s="67"/>
      <c r="F127" s="75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</row>
    <row r="128" spans="2:24" ht="15.75">
      <c r="B128" s="67"/>
      <c r="C128" s="67"/>
      <c r="D128" s="67"/>
      <c r="E128" s="67"/>
      <c r="F128" s="75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</row>
    <row r="129" spans="2:24" ht="15.75">
      <c r="B129" s="67"/>
      <c r="C129" s="67"/>
      <c r="D129" s="67"/>
      <c r="E129" s="67"/>
      <c r="F129" s="75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</row>
    <row r="130" spans="2:24" ht="15.75">
      <c r="B130" s="67"/>
      <c r="C130" s="67"/>
      <c r="D130" s="67"/>
      <c r="E130" s="67"/>
      <c r="F130" s="75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</row>
    <row r="131" spans="2:24" ht="15.75">
      <c r="B131" s="67"/>
      <c r="C131" s="67"/>
      <c r="D131" s="67"/>
      <c r="E131" s="67"/>
      <c r="F131" s="75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</row>
    <row r="132" spans="2:24" ht="15.75">
      <c r="B132" s="67"/>
      <c r="C132" s="67"/>
      <c r="D132" s="67"/>
      <c r="E132" s="67"/>
      <c r="F132" s="75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</row>
    <row r="133" spans="2:24" ht="15.75">
      <c r="B133" s="67"/>
      <c r="C133" s="67"/>
      <c r="D133" s="67"/>
      <c r="E133" s="67"/>
      <c r="F133" s="75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</row>
    <row r="134" spans="2:24" ht="15.75">
      <c r="B134" s="67"/>
      <c r="C134" s="67"/>
      <c r="D134" s="67"/>
      <c r="E134" s="67"/>
      <c r="F134" s="75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</row>
    <row r="135" spans="2:24" ht="15.75">
      <c r="B135" s="67"/>
      <c r="C135" s="67"/>
      <c r="D135" s="67"/>
      <c r="E135" s="67"/>
      <c r="F135" s="75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</row>
    <row r="136" spans="2:24" ht="15.75">
      <c r="B136" s="67"/>
      <c r="C136" s="67"/>
      <c r="D136" s="67"/>
      <c r="E136" s="67"/>
      <c r="F136" s="75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</row>
    <row r="137" spans="2:24" ht="15.75">
      <c r="B137" s="67"/>
      <c r="C137" s="67"/>
      <c r="D137" s="67"/>
      <c r="E137" s="67"/>
      <c r="F137" s="75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</row>
    <row r="138" spans="2:24" ht="15.75">
      <c r="B138" s="67"/>
      <c r="C138" s="67"/>
      <c r="D138" s="67"/>
      <c r="E138" s="67"/>
      <c r="F138" s="75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</row>
    <row r="139" spans="2:24" ht="15.75">
      <c r="B139" s="67"/>
      <c r="C139" s="67"/>
      <c r="D139" s="67"/>
      <c r="E139" s="67"/>
      <c r="F139" s="75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</row>
    <row r="140" spans="2:24" ht="15.75">
      <c r="B140" s="67"/>
      <c r="C140" s="67"/>
      <c r="D140" s="67"/>
      <c r="E140" s="67"/>
      <c r="F140" s="75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</row>
    <row r="141" spans="2:24" ht="15.75">
      <c r="B141" s="67"/>
      <c r="C141" s="67"/>
      <c r="D141" s="67"/>
      <c r="E141" s="67"/>
      <c r="F141" s="75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</row>
    <row r="142" spans="2:24" ht="15.75">
      <c r="B142" s="67"/>
      <c r="C142" s="67"/>
      <c r="D142" s="67"/>
      <c r="E142" s="67"/>
      <c r="F142" s="75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</row>
    <row r="143" spans="2:24" ht="15.75">
      <c r="B143" s="67"/>
      <c r="C143" s="67"/>
      <c r="D143" s="67"/>
      <c r="E143" s="67"/>
      <c r="F143" s="75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</row>
    <row r="144" spans="2:24" ht="15.75">
      <c r="B144" s="67"/>
      <c r="C144" s="67"/>
      <c r="D144" s="67"/>
      <c r="E144" s="67"/>
      <c r="F144" s="75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</row>
    <row r="145" spans="2:24" ht="15.75">
      <c r="B145" s="67"/>
      <c r="C145" s="67"/>
      <c r="D145" s="67"/>
      <c r="E145" s="67"/>
      <c r="F145" s="75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</row>
    <row r="146" spans="2:24" ht="15.75">
      <c r="B146" s="67"/>
      <c r="C146" s="67"/>
      <c r="D146" s="67"/>
      <c r="E146" s="67"/>
      <c r="F146" s="75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>
    <oddHeader>&amp;R&amp;"-,Félkövér"1. számú melléklet</oddHeader>
    <oddFooter>&amp;R&amp;"-,Félkövér"1. számú melléklet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76">
      <selection activeCell="A81" sqref="A81"/>
    </sheetView>
  </sheetViews>
  <sheetFormatPr defaultColWidth="9.140625" defaultRowHeight="15"/>
  <cols>
    <col min="1" max="1" width="72.421875" style="125" customWidth="1"/>
    <col min="2" max="2" width="9.140625" style="125" customWidth="1"/>
    <col min="3" max="3" width="17.140625" style="125" customWidth="1"/>
    <col min="4" max="4" width="20.140625" style="125" customWidth="1"/>
    <col min="5" max="5" width="15.57421875" style="125" customWidth="1"/>
    <col min="6" max="6" width="9.140625" style="124" customWidth="1"/>
    <col min="7" max="16384" width="9.140625" style="125" customWidth="1"/>
  </cols>
  <sheetData>
    <row r="1" spans="1:5" ht="21" customHeight="1">
      <c r="A1" s="406" t="s">
        <v>712</v>
      </c>
      <c r="B1" s="420"/>
      <c r="C1" s="420"/>
      <c r="D1" s="420"/>
      <c r="E1" s="421"/>
    </row>
    <row r="2" spans="1:5" ht="18.75" customHeight="1">
      <c r="A2" s="407" t="s">
        <v>544</v>
      </c>
      <c r="B2" s="420"/>
      <c r="C2" s="420"/>
      <c r="D2" s="420"/>
      <c r="E2" s="421"/>
    </row>
    <row r="3" ht="15.75">
      <c r="A3" s="147" t="s">
        <v>643</v>
      </c>
    </row>
    <row r="4" spans="1:5" ht="31.5">
      <c r="A4" s="254" t="s">
        <v>62</v>
      </c>
      <c r="B4" s="127" t="s">
        <v>63</v>
      </c>
      <c r="C4" s="255" t="s">
        <v>576</v>
      </c>
      <c r="D4" s="255" t="s">
        <v>577</v>
      </c>
      <c r="E4" s="255" t="s">
        <v>8</v>
      </c>
    </row>
    <row r="5" spans="1:5" ht="15.75">
      <c r="A5" s="256" t="s">
        <v>64</v>
      </c>
      <c r="B5" s="256" t="s">
        <v>65</v>
      </c>
      <c r="C5" s="257">
        <v>78243</v>
      </c>
      <c r="D5" s="257">
        <v>2193</v>
      </c>
      <c r="E5" s="131">
        <f aca="true" t="shared" si="0" ref="E5:E18">SUM(C5:D5)</f>
        <v>80436</v>
      </c>
    </row>
    <row r="6" spans="1:5" ht="15.75">
      <c r="A6" s="256" t="s">
        <v>66</v>
      </c>
      <c r="B6" s="256" t="s">
        <v>67</v>
      </c>
      <c r="C6" s="257"/>
      <c r="D6" s="257"/>
      <c r="E6" s="131">
        <f t="shared" si="0"/>
        <v>0</v>
      </c>
    </row>
    <row r="7" spans="1:5" ht="15.75">
      <c r="A7" s="256" t="s">
        <v>68</v>
      </c>
      <c r="B7" s="256" t="s">
        <v>69</v>
      </c>
      <c r="C7" s="257"/>
      <c r="D7" s="257"/>
      <c r="E7" s="131">
        <f t="shared" si="0"/>
        <v>0</v>
      </c>
    </row>
    <row r="8" spans="1:5" ht="15.75">
      <c r="A8" s="258" t="s">
        <v>70</v>
      </c>
      <c r="B8" s="256" t="s">
        <v>71</v>
      </c>
      <c r="C8" s="257"/>
      <c r="D8" s="257"/>
      <c r="E8" s="131">
        <f t="shared" si="0"/>
        <v>0</v>
      </c>
    </row>
    <row r="9" spans="1:5" ht="15.75">
      <c r="A9" s="258" t="s">
        <v>72</v>
      </c>
      <c r="B9" s="256" t="s">
        <v>73</v>
      </c>
      <c r="C9" s="257"/>
      <c r="D9" s="257"/>
      <c r="E9" s="131">
        <f t="shared" si="0"/>
        <v>0</v>
      </c>
    </row>
    <row r="10" spans="1:5" ht="15.75">
      <c r="A10" s="258" t="s">
        <v>74</v>
      </c>
      <c r="B10" s="256" t="s">
        <v>75</v>
      </c>
      <c r="C10" s="257"/>
      <c r="D10" s="257"/>
      <c r="E10" s="131">
        <f t="shared" si="0"/>
        <v>0</v>
      </c>
    </row>
    <row r="11" spans="1:5" ht="15.75">
      <c r="A11" s="258" t="s">
        <v>76</v>
      </c>
      <c r="B11" s="256" t="s">
        <v>77</v>
      </c>
      <c r="C11" s="257">
        <v>6082</v>
      </c>
      <c r="D11" s="257">
        <v>148</v>
      </c>
      <c r="E11" s="131">
        <f t="shared" si="0"/>
        <v>6230</v>
      </c>
    </row>
    <row r="12" spans="1:5" ht="15.75">
      <c r="A12" s="258" t="s">
        <v>78</v>
      </c>
      <c r="B12" s="256" t="s">
        <v>79</v>
      </c>
      <c r="C12" s="257"/>
      <c r="D12" s="257"/>
      <c r="E12" s="131">
        <f t="shared" si="0"/>
        <v>0</v>
      </c>
    </row>
    <row r="13" spans="1:5" ht="15.75">
      <c r="A13" s="135" t="s">
        <v>80</v>
      </c>
      <c r="B13" s="256" t="s">
        <v>81</v>
      </c>
      <c r="C13" s="257"/>
      <c r="D13" s="257"/>
      <c r="E13" s="131">
        <f t="shared" si="0"/>
        <v>0</v>
      </c>
    </row>
    <row r="14" spans="1:5" ht="15.75">
      <c r="A14" s="135" t="s">
        <v>82</v>
      </c>
      <c r="B14" s="256" t="s">
        <v>83</v>
      </c>
      <c r="C14" s="257"/>
      <c r="D14" s="257"/>
      <c r="E14" s="131">
        <f t="shared" si="0"/>
        <v>0</v>
      </c>
    </row>
    <row r="15" spans="1:5" ht="15.75">
      <c r="A15" s="135" t="s">
        <v>84</v>
      </c>
      <c r="B15" s="256" t="s">
        <v>85</v>
      </c>
      <c r="C15" s="257"/>
      <c r="D15" s="257"/>
      <c r="E15" s="131">
        <f t="shared" si="0"/>
        <v>0</v>
      </c>
    </row>
    <row r="16" spans="1:5" ht="15.75">
      <c r="A16" s="135" t="s">
        <v>86</v>
      </c>
      <c r="B16" s="256" t="s">
        <v>87</v>
      </c>
      <c r="C16" s="257"/>
      <c r="D16" s="257"/>
      <c r="E16" s="131">
        <f t="shared" si="0"/>
        <v>0</v>
      </c>
    </row>
    <row r="17" spans="1:5" ht="15.75">
      <c r="A17" s="135" t="s">
        <v>427</v>
      </c>
      <c r="B17" s="256" t="s">
        <v>88</v>
      </c>
      <c r="C17" s="257"/>
      <c r="D17" s="257"/>
      <c r="E17" s="131">
        <f t="shared" si="0"/>
        <v>0</v>
      </c>
    </row>
    <row r="18" spans="1:5" ht="15.75">
      <c r="A18" s="259" t="s">
        <v>365</v>
      </c>
      <c r="B18" s="260" t="s">
        <v>89</v>
      </c>
      <c r="C18" s="261">
        <f>SUM(C5:C17)</f>
        <v>84325</v>
      </c>
      <c r="D18" s="261">
        <f>SUM(D5:D17)</f>
        <v>2341</v>
      </c>
      <c r="E18" s="134">
        <f t="shared" si="0"/>
        <v>86666</v>
      </c>
    </row>
    <row r="19" spans="1:5" ht="15.75">
      <c r="A19" s="135" t="s">
        <v>90</v>
      </c>
      <c r="B19" s="256" t="s">
        <v>91</v>
      </c>
      <c r="C19" s="257">
        <v>7620</v>
      </c>
      <c r="D19" s="257"/>
      <c r="E19" s="131">
        <v>7620</v>
      </c>
    </row>
    <row r="20" spans="1:5" ht="15.75">
      <c r="A20" s="135" t="s">
        <v>784</v>
      </c>
      <c r="B20" s="256" t="s">
        <v>93</v>
      </c>
      <c r="C20" s="257"/>
      <c r="D20" s="257"/>
      <c r="E20" s="131"/>
    </row>
    <row r="21" spans="1:5" ht="15.75">
      <c r="A21" s="133" t="s">
        <v>94</v>
      </c>
      <c r="B21" s="256" t="s">
        <v>95</v>
      </c>
      <c r="C21" s="257">
        <v>300</v>
      </c>
      <c r="D21" s="257"/>
      <c r="E21" s="131">
        <v>300</v>
      </c>
    </row>
    <row r="22" spans="1:5" ht="15.75">
      <c r="A22" s="262" t="s">
        <v>366</v>
      </c>
      <c r="B22" s="260" t="s">
        <v>96</v>
      </c>
      <c r="C22" s="261">
        <v>7920</v>
      </c>
      <c r="D22" s="261"/>
      <c r="E22" s="134">
        <f aca="true" t="shared" si="1" ref="E22:E47">SUM(C22:D22)</f>
        <v>7920</v>
      </c>
    </row>
    <row r="23" spans="1:5" ht="15.75">
      <c r="A23" s="259" t="s">
        <v>457</v>
      </c>
      <c r="B23" s="260" t="s">
        <v>97</v>
      </c>
      <c r="C23" s="261">
        <v>92245</v>
      </c>
      <c r="D23" s="261">
        <v>2341</v>
      </c>
      <c r="E23" s="134">
        <f t="shared" si="1"/>
        <v>94586</v>
      </c>
    </row>
    <row r="24" spans="1:5" ht="15.75">
      <c r="A24" s="262" t="s">
        <v>428</v>
      </c>
      <c r="B24" s="260" t="s">
        <v>98</v>
      </c>
      <c r="C24" s="261">
        <v>23533</v>
      </c>
      <c r="D24" s="261">
        <v>643</v>
      </c>
      <c r="E24" s="134">
        <f t="shared" si="1"/>
        <v>24176</v>
      </c>
    </row>
    <row r="25" spans="1:5" ht="15.75">
      <c r="A25" s="135" t="s">
        <v>99</v>
      </c>
      <c r="B25" s="256" t="s">
        <v>100</v>
      </c>
      <c r="C25" s="257">
        <v>2560</v>
      </c>
      <c r="D25" s="257"/>
      <c r="E25" s="131">
        <f t="shared" si="1"/>
        <v>2560</v>
      </c>
    </row>
    <row r="26" spans="1:5" ht="15.75">
      <c r="A26" s="135" t="s">
        <v>101</v>
      </c>
      <c r="B26" s="256" t="s">
        <v>102</v>
      </c>
      <c r="C26" s="257">
        <v>30820</v>
      </c>
      <c r="D26" s="257">
        <v>300</v>
      </c>
      <c r="E26" s="131">
        <f t="shared" si="1"/>
        <v>31120</v>
      </c>
    </row>
    <row r="27" spans="1:5" ht="15.75">
      <c r="A27" s="135" t="s">
        <v>103</v>
      </c>
      <c r="B27" s="256" t="s">
        <v>104</v>
      </c>
      <c r="C27" s="257"/>
      <c r="D27" s="257"/>
      <c r="E27" s="131">
        <f t="shared" si="1"/>
        <v>0</v>
      </c>
    </row>
    <row r="28" spans="1:5" ht="15.75">
      <c r="A28" s="262" t="s">
        <v>367</v>
      </c>
      <c r="B28" s="260" t="s">
        <v>105</v>
      </c>
      <c r="C28" s="261">
        <f>SUM(C25:C27)</f>
        <v>33380</v>
      </c>
      <c r="D28" s="261">
        <f>SUM(D25:D27)</f>
        <v>300</v>
      </c>
      <c r="E28" s="134">
        <f>SUM(C28:D28)</f>
        <v>33680</v>
      </c>
    </row>
    <row r="29" spans="1:5" ht="15.75">
      <c r="A29" s="135" t="s">
        <v>106</v>
      </c>
      <c r="B29" s="256" t="s">
        <v>107</v>
      </c>
      <c r="C29" s="257">
        <v>2920</v>
      </c>
      <c r="D29" s="257">
        <v>130</v>
      </c>
      <c r="E29" s="131">
        <f t="shared" si="1"/>
        <v>3050</v>
      </c>
    </row>
    <row r="30" spans="1:5" ht="15.75">
      <c r="A30" s="135" t="s">
        <v>108</v>
      </c>
      <c r="B30" s="256" t="s">
        <v>109</v>
      </c>
      <c r="C30" s="257">
        <v>2020</v>
      </c>
      <c r="D30" s="257"/>
      <c r="E30" s="131">
        <f t="shared" si="1"/>
        <v>2020</v>
      </c>
    </row>
    <row r="31" spans="1:5" ht="15" customHeight="1">
      <c r="A31" s="262" t="s">
        <v>458</v>
      </c>
      <c r="B31" s="260" t="s">
        <v>110</v>
      </c>
      <c r="C31" s="261">
        <f>SUM(C29:C30)</f>
        <v>4940</v>
      </c>
      <c r="D31" s="261">
        <f>SUM(D29:D30)</f>
        <v>130</v>
      </c>
      <c r="E31" s="134">
        <f>SUM(C31:D31)</f>
        <v>5070</v>
      </c>
    </row>
    <row r="32" spans="1:5" ht="15.75">
      <c r="A32" s="135" t="s">
        <v>111</v>
      </c>
      <c r="B32" s="256" t="s">
        <v>112</v>
      </c>
      <c r="C32" s="257">
        <v>29935</v>
      </c>
      <c r="D32" s="257">
        <v>1800</v>
      </c>
      <c r="E32" s="131">
        <f t="shared" si="1"/>
        <v>31735</v>
      </c>
    </row>
    <row r="33" spans="1:5" ht="15.75">
      <c r="A33" s="135" t="s">
        <v>113</v>
      </c>
      <c r="B33" s="256" t="s">
        <v>114</v>
      </c>
      <c r="C33" s="257"/>
      <c r="D33" s="257"/>
      <c r="E33" s="131">
        <f t="shared" si="1"/>
        <v>0</v>
      </c>
    </row>
    <row r="34" spans="1:5" ht="15.75">
      <c r="A34" s="135" t="s">
        <v>429</v>
      </c>
      <c r="B34" s="256" t="s">
        <v>115</v>
      </c>
      <c r="C34" s="257">
        <v>3000</v>
      </c>
      <c r="D34" s="257"/>
      <c r="E34" s="131">
        <f t="shared" si="1"/>
        <v>3000</v>
      </c>
    </row>
    <row r="35" spans="1:5" ht="15.75">
      <c r="A35" s="135" t="s">
        <v>116</v>
      </c>
      <c r="B35" s="256" t="s">
        <v>117</v>
      </c>
      <c r="C35" s="257">
        <v>23780</v>
      </c>
      <c r="D35" s="257">
        <v>200</v>
      </c>
      <c r="E35" s="131">
        <f t="shared" si="1"/>
        <v>23980</v>
      </c>
    </row>
    <row r="36" spans="1:5" ht="15.75">
      <c r="A36" s="135" t="s">
        <v>430</v>
      </c>
      <c r="B36" s="256" t="s">
        <v>118</v>
      </c>
      <c r="C36" s="257"/>
      <c r="D36" s="257"/>
      <c r="E36" s="131">
        <f t="shared" si="1"/>
        <v>0</v>
      </c>
    </row>
    <row r="37" spans="1:5" ht="15.75">
      <c r="A37" s="133" t="s">
        <v>119</v>
      </c>
      <c r="B37" s="256" t="s">
        <v>120</v>
      </c>
      <c r="C37" s="257"/>
      <c r="D37" s="257">
        <v>30</v>
      </c>
      <c r="E37" s="131">
        <f t="shared" si="1"/>
        <v>30</v>
      </c>
    </row>
    <row r="38" spans="1:5" ht="15.75">
      <c r="A38" s="135" t="s">
        <v>431</v>
      </c>
      <c r="B38" s="256" t="s">
        <v>121</v>
      </c>
      <c r="C38" s="257">
        <v>25800</v>
      </c>
      <c r="D38" s="257">
        <v>14580</v>
      </c>
      <c r="E38" s="131">
        <f t="shared" si="1"/>
        <v>40380</v>
      </c>
    </row>
    <row r="39" spans="1:5" ht="15.75">
      <c r="A39" s="262" t="s">
        <v>368</v>
      </c>
      <c r="B39" s="260" t="s">
        <v>122</v>
      </c>
      <c r="C39" s="261">
        <f>SUM(C32:C38)</f>
        <v>82515</v>
      </c>
      <c r="D39" s="261">
        <f>SUM(D32:D38)</f>
        <v>16610</v>
      </c>
      <c r="E39" s="134">
        <f>SUM(C39:D39)</f>
        <v>99125</v>
      </c>
    </row>
    <row r="40" spans="1:5" ht="15.75">
      <c r="A40" s="135" t="s">
        <v>123</v>
      </c>
      <c r="B40" s="256" t="s">
        <v>124</v>
      </c>
      <c r="C40" s="257">
        <v>470</v>
      </c>
      <c r="D40" s="257">
        <v>202</v>
      </c>
      <c r="E40" s="131">
        <f t="shared" si="1"/>
        <v>672</v>
      </c>
    </row>
    <row r="41" spans="1:5" ht="15.75">
      <c r="A41" s="135" t="s">
        <v>125</v>
      </c>
      <c r="B41" s="256" t="s">
        <v>126</v>
      </c>
      <c r="C41" s="257">
        <v>300</v>
      </c>
      <c r="D41" s="257"/>
      <c r="E41" s="131">
        <f t="shared" si="1"/>
        <v>300</v>
      </c>
    </row>
    <row r="42" spans="1:5" ht="15.75">
      <c r="A42" s="262" t="s">
        <v>369</v>
      </c>
      <c r="B42" s="260" t="s">
        <v>127</v>
      </c>
      <c r="C42" s="261">
        <f>SUM(C40:C41)</f>
        <v>770</v>
      </c>
      <c r="D42" s="261">
        <f>SUM(D40:D41)</f>
        <v>202</v>
      </c>
      <c r="E42" s="134">
        <f>SUM(C42:D42)</f>
        <v>972</v>
      </c>
    </row>
    <row r="43" spans="1:5" ht="15.75">
      <c r="A43" s="135" t="s">
        <v>128</v>
      </c>
      <c r="B43" s="256" t="s">
        <v>129</v>
      </c>
      <c r="C43" s="257">
        <v>26128</v>
      </c>
      <c r="D43" s="257">
        <v>2680</v>
      </c>
      <c r="E43" s="131">
        <v>28807</v>
      </c>
    </row>
    <row r="44" spans="1:5" ht="15.75">
      <c r="A44" s="135" t="s">
        <v>130</v>
      </c>
      <c r="B44" s="256" t="s">
        <v>131</v>
      </c>
      <c r="C44" s="257">
        <v>1373</v>
      </c>
      <c r="D44" s="257"/>
      <c r="E44" s="131">
        <f t="shared" si="1"/>
        <v>1373</v>
      </c>
    </row>
    <row r="45" spans="1:5" ht="15.75">
      <c r="A45" s="135" t="s">
        <v>432</v>
      </c>
      <c r="B45" s="256" t="s">
        <v>132</v>
      </c>
      <c r="C45" s="257">
        <v>6000</v>
      </c>
      <c r="D45" s="257"/>
      <c r="E45" s="131">
        <f t="shared" si="1"/>
        <v>6000</v>
      </c>
    </row>
    <row r="46" spans="1:5" ht="15.75">
      <c r="A46" s="135" t="s">
        <v>433</v>
      </c>
      <c r="B46" s="256" t="s">
        <v>133</v>
      </c>
      <c r="C46" s="257"/>
      <c r="D46" s="257"/>
      <c r="E46" s="131">
        <f t="shared" si="1"/>
        <v>0</v>
      </c>
    </row>
    <row r="47" spans="1:5" ht="15.75">
      <c r="A47" s="135" t="s">
        <v>134</v>
      </c>
      <c r="B47" s="256" t="s">
        <v>135</v>
      </c>
      <c r="C47" s="257">
        <v>7050</v>
      </c>
      <c r="D47" s="257">
        <v>490</v>
      </c>
      <c r="E47" s="131">
        <f t="shared" si="1"/>
        <v>7540</v>
      </c>
    </row>
    <row r="48" spans="1:5" ht="15.75">
      <c r="A48" s="262" t="s">
        <v>370</v>
      </c>
      <c r="B48" s="260" t="s">
        <v>136</v>
      </c>
      <c r="C48" s="261">
        <f>SUM(C43:C47)</f>
        <v>40551</v>
      </c>
      <c r="D48" s="261">
        <f>SUM(D43:D47)</f>
        <v>3170</v>
      </c>
      <c r="E48" s="261">
        <f>SUM(E43:E47)</f>
        <v>43720</v>
      </c>
    </row>
    <row r="49" spans="1:5" ht="15.75">
      <c r="A49" s="262" t="s">
        <v>371</v>
      </c>
      <c r="B49" s="260" t="s">
        <v>137</v>
      </c>
      <c r="C49" s="261">
        <f>C28+C31+C39+C42+C48</f>
        <v>162156</v>
      </c>
      <c r="D49" s="261">
        <f>D28+D31+D39+D42+D48</f>
        <v>20412</v>
      </c>
      <c r="E49" s="134">
        <f>E28+E31+E39+E42+E48</f>
        <v>182567</v>
      </c>
    </row>
    <row r="50" spans="1:5" ht="15.75">
      <c r="A50" s="132" t="s">
        <v>437</v>
      </c>
      <c r="B50" s="256" t="s">
        <v>144</v>
      </c>
      <c r="C50" s="257"/>
      <c r="D50" s="257"/>
      <c r="E50" s="131">
        <f aca="true" t="shared" si="2" ref="E50:E72">SUM(C50:D50)</f>
        <v>0</v>
      </c>
    </row>
    <row r="51" spans="1:5" ht="15.75">
      <c r="A51" s="132" t="s">
        <v>438</v>
      </c>
      <c r="B51" s="256" t="s">
        <v>145</v>
      </c>
      <c r="C51" s="257">
        <v>1300</v>
      </c>
      <c r="D51" s="257"/>
      <c r="E51" s="131">
        <f t="shared" si="2"/>
        <v>1300</v>
      </c>
    </row>
    <row r="52" spans="1:5" ht="15.75">
      <c r="A52" s="132" t="s">
        <v>439</v>
      </c>
      <c r="B52" s="256" t="s">
        <v>146</v>
      </c>
      <c r="C52" s="257">
        <v>29967</v>
      </c>
      <c r="D52" s="257"/>
      <c r="E52" s="131">
        <f t="shared" si="2"/>
        <v>29967</v>
      </c>
    </row>
    <row r="53" spans="1:5" ht="15.75">
      <c r="A53" s="136" t="s">
        <v>401</v>
      </c>
      <c r="B53" s="260" t="s">
        <v>147</v>
      </c>
      <c r="C53" s="261">
        <f>SUM(C51:C52)</f>
        <v>31267</v>
      </c>
      <c r="D53" s="261"/>
      <c r="E53" s="134">
        <f>SUM(C53:D53)</f>
        <v>31267</v>
      </c>
    </row>
    <row r="54" spans="1:5" ht="15.75">
      <c r="A54" s="263" t="s">
        <v>149</v>
      </c>
      <c r="B54" s="256" t="s">
        <v>150</v>
      </c>
      <c r="C54" s="257"/>
      <c r="D54" s="257"/>
      <c r="E54" s="131">
        <f t="shared" si="2"/>
        <v>0</v>
      </c>
    </row>
    <row r="55" spans="1:5" ht="15.75">
      <c r="A55" s="263" t="s">
        <v>404</v>
      </c>
      <c r="B55" s="256" t="s">
        <v>155</v>
      </c>
      <c r="C55" s="257"/>
      <c r="D55" s="257"/>
      <c r="E55" s="131">
        <f t="shared" si="2"/>
        <v>0</v>
      </c>
    </row>
    <row r="56" spans="1:5" ht="15.75">
      <c r="A56" s="263" t="s">
        <v>444</v>
      </c>
      <c r="B56" s="256" t="s">
        <v>163</v>
      </c>
      <c r="C56" s="257"/>
      <c r="D56" s="257">
        <v>13100</v>
      </c>
      <c r="E56" s="131">
        <f t="shared" si="2"/>
        <v>13100</v>
      </c>
    </row>
    <row r="57" spans="1:5" ht="15.75">
      <c r="A57" s="264" t="s">
        <v>628</v>
      </c>
      <c r="B57" s="256" t="s">
        <v>793</v>
      </c>
      <c r="C57" s="257">
        <v>13122</v>
      </c>
      <c r="D57" s="257"/>
      <c r="E57" s="131">
        <f t="shared" si="2"/>
        <v>13122</v>
      </c>
    </row>
    <row r="58" spans="1:5" ht="15.75">
      <c r="A58" s="264" t="s">
        <v>629</v>
      </c>
      <c r="B58" s="256" t="s">
        <v>793</v>
      </c>
      <c r="C58" s="257">
        <v>6500</v>
      </c>
      <c r="D58" s="257"/>
      <c r="E58" s="131">
        <f t="shared" si="2"/>
        <v>6500</v>
      </c>
    </row>
    <row r="59" spans="1:5" ht="15.75">
      <c r="A59" s="136" t="s">
        <v>407</v>
      </c>
      <c r="B59" s="260" t="s">
        <v>164</v>
      </c>
      <c r="C59" s="261">
        <f>SUM(C56:C58)</f>
        <v>19622</v>
      </c>
      <c r="D59" s="261">
        <f>SUM(D56:D58)</f>
        <v>13100</v>
      </c>
      <c r="E59" s="134">
        <f>SUM(C59:D59)</f>
        <v>32722</v>
      </c>
    </row>
    <row r="60" spans="1:5" ht="15.75">
      <c r="A60" s="265" t="s">
        <v>575</v>
      </c>
      <c r="B60" s="260"/>
      <c r="C60" s="257"/>
      <c r="D60" s="257"/>
      <c r="E60" s="131">
        <f t="shared" si="2"/>
        <v>0</v>
      </c>
    </row>
    <row r="61" spans="1:5" ht="15.75">
      <c r="A61" s="133" t="s">
        <v>165</v>
      </c>
      <c r="B61" s="256" t="s">
        <v>166</v>
      </c>
      <c r="C61" s="257"/>
      <c r="D61" s="257"/>
      <c r="E61" s="131">
        <f t="shared" si="2"/>
        <v>0</v>
      </c>
    </row>
    <row r="62" spans="1:5" ht="15.75">
      <c r="A62" s="133" t="s">
        <v>445</v>
      </c>
      <c r="B62" s="256" t="s">
        <v>167</v>
      </c>
      <c r="C62" s="257"/>
      <c r="D62" s="257">
        <v>197154</v>
      </c>
      <c r="E62" s="131">
        <f aca="true" t="shared" si="3" ref="E62:E68">SUM(D62)</f>
        <v>197154</v>
      </c>
    </row>
    <row r="63" spans="1:5" ht="15.75">
      <c r="A63" s="133" t="s">
        <v>168</v>
      </c>
      <c r="B63" s="256" t="s">
        <v>169</v>
      </c>
      <c r="C63" s="257"/>
      <c r="D63" s="257"/>
      <c r="E63" s="131">
        <f t="shared" si="3"/>
        <v>0</v>
      </c>
    </row>
    <row r="64" spans="1:5" ht="15.75">
      <c r="A64" s="133" t="s">
        <v>170</v>
      </c>
      <c r="B64" s="256" t="s">
        <v>171</v>
      </c>
      <c r="C64" s="257"/>
      <c r="D64" s="257">
        <v>12759</v>
      </c>
      <c r="E64" s="131">
        <f t="shared" si="3"/>
        <v>12759</v>
      </c>
    </row>
    <row r="65" spans="1:5" ht="15.75">
      <c r="A65" s="133" t="s">
        <v>172</v>
      </c>
      <c r="B65" s="256" t="s">
        <v>173</v>
      </c>
      <c r="C65" s="257"/>
      <c r="D65" s="257"/>
      <c r="E65" s="131">
        <f t="shared" si="3"/>
        <v>0</v>
      </c>
    </row>
    <row r="66" spans="1:5" ht="15.75">
      <c r="A66" s="133" t="s">
        <v>174</v>
      </c>
      <c r="B66" s="256" t="s">
        <v>175</v>
      </c>
      <c r="C66" s="257"/>
      <c r="D66" s="257"/>
      <c r="E66" s="131">
        <f t="shared" si="3"/>
        <v>0</v>
      </c>
    </row>
    <row r="67" spans="1:5" ht="15.75">
      <c r="A67" s="133" t="s">
        <v>176</v>
      </c>
      <c r="B67" s="256" t="s">
        <v>177</v>
      </c>
      <c r="C67" s="257"/>
      <c r="D67" s="257">
        <v>56673</v>
      </c>
      <c r="E67" s="131">
        <f t="shared" si="3"/>
        <v>56673</v>
      </c>
    </row>
    <row r="68" spans="1:5" ht="15.75">
      <c r="A68" s="126" t="s">
        <v>409</v>
      </c>
      <c r="B68" s="260" t="s">
        <v>178</v>
      </c>
      <c r="C68" s="261"/>
      <c r="D68" s="261">
        <f>SUM(D62:D67)</f>
        <v>266586</v>
      </c>
      <c r="E68" s="134">
        <f t="shared" si="3"/>
        <v>266586</v>
      </c>
    </row>
    <row r="69" spans="1:5" ht="15.75">
      <c r="A69" s="132" t="s">
        <v>179</v>
      </c>
      <c r="B69" s="256" t="s">
        <v>180</v>
      </c>
      <c r="C69" s="257">
        <v>28481</v>
      </c>
      <c r="D69" s="257">
        <v>8500</v>
      </c>
      <c r="E69" s="131">
        <f t="shared" si="2"/>
        <v>36981</v>
      </c>
    </row>
    <row r="70" spans="1:5" ht="15.75">
      <c r="A70" s="132" t="s">
        <v>181</v>
      </c>
      <c r="B70" s="256" t="s">
        <v>182</v>
      </c>
      <c r="C70" s="257"/>
      <c r="D70" s="257"/>
      <c r="E70" s="131">
        <f t="shared" si="2"/>
        <v>0</v>
      </c>
    </row>
    <row r="71" spans="1:5" ht="15.75">
      <c r="A71" s="132" t="s">
        <v>183</v>
      </c>
      <c r="B71" s="256" t="s">
        <v>184</v>
      </c>
      <c r="C71" s="257"/>
      <c r="D71" s="257"/>
      <c r="E71" s="131">
        <f t="shared" si="2"/>
        <v>0</v>
      </c>
    </row>
    <row r="72" spans="1:5" ht="15.75">
      <c r="A72" s="132" t="s">
        <v>185</v>
      </c>
      <c r="B72" s="256" t="s">
        <v>186</v>
      </c>
      <c r="C72" s="257">
        <v>7689</v>
      </c>
      <c r="D72" s="257">
        <v>1500</v>
      </c>
      <c r="E72" s="131">
        <f t="shared" si="2"/>
        <v>9189</v>
      </c>
    </row>
    <row r="73" spans="1:5" ht="15.75">
      <c r="A73" s="136" t="s">
        <v>410</v>
      </c>
      <c r="B73" s="260" t="s">
        <v>187</v>
      </c>
      <c r="C73" s="261">
        <f>SUM(C69:C72)</f>
        <v>36170</v>
      </c>
      <c r="D73" s="261">
        <f>SUM(D69:D72)</f>
        <v>10000</v>
      </c>
      <c r="E73" s="134">
        <f>SUM(C73:D73)</f>
        <v>46170</v>
      </c>
    </row>
    <row r="74" spans="1:5" ht="15.75">
      <c r="A74" s="132" t="s">
        <v>195</v>
      </c>
      <c r="B74" s="256" t="s">
        <v>196</v>
      </c>
      <c r="C74" s="257"/>
      <c r="D74" s="257"/>
      <c r="E74" s="131">
        <f>SUM(C74:D74)</f>
        <v>0</v>
      </c>
    </row>
    <row r="75" spans="1:5" ht="15.75">
      <c r="A75" s="132" t="s">
        <v>451</v>
      </c>
      <c r="B75" s="256" t="s">
        <v>794</v>
      </c>
      <c r="C75" s="257"/>
      <c r="D75" s="257"/>
      <c r="E75" s="131">
        <v>15440</v>
      </c>
    </row>
    <row r="76" spans="1:5" ht="15.75">
      <c r="A76" s="136" t="s">
        <v>411</v>
      </c>
      <c r="B76" s="260" t="s">
        <v>198</v>
      </c>
      <c r="C76" s="261"/>
      <c r="D76" s="261">
        <v>15440</v>
      </c>
      <c r="E76" s="261">
        <v>15440</v>
      </c>
    </row>
    <row r="77" spans="1:5" ht="15.75">
      <c r="A77" s="265" t="s">
        <v>574</v>
      </c>
      <c r="B77" s="260"/>
      <c r="C77" s="257"/>
      <c r="D77" s="257"/>
      <c r="E77" s="131">
        <f aca="true" t="shared" si="4" ref="E77:E95">SUM(C77:D77)</f>
        <v>0</v>
      </c>
    </row>
    <row r="78" spans="1:5" ht="15.75">
      <c r="A78" s="126" t="s">
        <v>459</v>
      </c>
      <c r="B78" s="260" t="s">
        <v>199</v>
      </c>
      <c r="C78" s="261">
        <f>C23+C24+C49+C53+C59+C68+C73+C76</f>
        <v>364993</v>
      </c>
      <c r="D78" s="261">
        <f>D23+D24+D49+D53+D59+D68+D73+D76</f>
        <v>328522</v>
      </c>
      <c r="E78" s="134">
        <f>E23+E24+E49+E53+E59+E68+E73+E76</f>
        <v>693514</v>
      </c>
    </row>
    <row r="79" spans="1:24" ht="15.75">
      <c r="A79" s="132" t="s">
        <v>452</v>
      </c>
      <c r="B79" s="135" t="s">
        <v>200</v>
      </c>
      <c r="C79" s="266"/>
      <c r="D79" s="132"/>
      <c r="E79" s="131">
        <f t="shared" si="4"/>
        <v>0</v>
      </c>
      <c r="F79" s="267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268"/>
      <c r="X79" s="268"/>
    </row>
    <row r="80" spans="1:24" ht="15.75">
      <c r="A80" s="132" t="s">
        <v>453</v>
      </c>
      <c r="B80" s="135" t="s">
        <v>205</v>
      </c>
      <c r="C80" s="266"/>
      <c r="D80" s="132"/>
      <c r="E80" s="131">
        <f t="shared" si="4"/>
        <v>0</v>
      </c>
      <c r="F80" s="267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268"/>
      <c r="X80" s="268"/>
    </row>
    <row r="81" spans="1:24" ht="15.75">
      <c r="A81" s="136" t="s">
        <v>416</v>
      </c>
      <c r="B81" s="262" t="s">
        <v>207</v>
      </c>
      <c r="C81" s="269"/>
      <c r="D81" s="136"/>
      <c r="E81" s="134">
        <f t="shared" si="4"/>
        <v>0</v>
      </c>
      <c r="F81" s="270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268"/>
      <c r="X81" s="268"/>
    </row>
    <row r="82" spans="1:24" ht="15.75">
      <c r="A82" s="271" t="s">
        <v>454</v>
      </c>
      <c r="B82" s="135" t="s">
        <v>208</v>
      </c>
      <c r="C82" s="271"/>
      <c r="D82" s="271"/>
      <c r="E82" s="131">
        <f t="shared" si="4"/>
        <v>0</v>
      </c>
      <c r="F82" s="272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68"/>
      <c r="X82" s="268"/>
    </row>
    <row r="83" spans="1:24" ht="15.75">
      <c r="A83" s="271" t="s">
        <v>422</v>
      </c>
      <c r="B83" s="135" t="s">
        <v>211</v>
      </c>
      <c r="C83" s="271"/>
      <c r="D83" s="271"/>
      <c r="E83" s="131">
        <f t="shared" si="4"/>
        <v>0</v>
      </c>
      <c r="F83" s="272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68"/>
      <c r="X83" s="268"/>
    </row>
    <row r="84" spans="1:24" ht="15.75">
      <c r="A84" s="132" t="s">
        <v>212</v>
      </c>
      <c r="B84" s="135" t="s">
        <v>213</v>
      </c>
      <c r="C84" s="132"/>
      <c r="D84" s="132"/>
      <c r="E84" s="131">
        <f t="shared" si="4"/>
        <v>0</v>
      </c>
      <c r="F84" s="267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268"/>
      <c r="X84" s="268"/>
    </row>
    <row r="85" spans="1:24" ht="15.75">
      <c r="A85" s="132" t="s">
        <v>455</v>
      </c>
      <c r="B85" s="135" t="s">
        <v>214</v>
      </c>
      <c r="C85" s="132"/>
      <c r="D85" s="132"/>
      <c r="E85" s="131">
        <f t="shared" si="4"/>
        <v>0</v>
      </c>
      <c r="F85" s="267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268"/>
      <c r="X85" s="268"/>
    </row>
    <row r="86" spans="1:24" ht="15.75">
      <c r="A86" s="274" t="s">
        <v>419</v>
      </c>
      <c r="B86" s="262" t="s">
        <v>215</v>
      </c>
      <c r="C86" s="275"/>
      <c r="D86" s="275"/>
      <c r="E86" s="134">
        <f t="shared" si="4"/>
        <v>0</v>
      </c>
      <c r="F86" s="276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68"/>
      <c r="X86" s="268"/>
    </row>
    <row r="87" spans="1:24" ht="15.75">
      <c r="A87" s="271" t="s">
        <v>216</v>
      </c>
      <c r="B87" s="135" t="s">
        <v>217</v>
      </c>
      <c r="C87" s="278"/>
      <c r="D87" s="278"/>
      <c r="E87" s="131">
        <f t="shared" si="4"/>
        <v>0</v>
      </c>
      <c r="F87" s="272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68"/>
      <c r="X87" s="268"/>
    </row>
    <row r="88" spans="1:24" ht="15.75">
      <c r="A88" s="271" t="s">
        <v>218</v>
      </c>
      <c r="B88" s="135" t="s">
        <v>219</v>
      </c>
      <c r="C88" s="278">
        <v>11209</v>
      </c>
      <c r="D88" s="278"/>
      <c r="E88" s="131">
        <v>11209</v>
      </c>
      <c r="F88" s="272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68"/>
      <c r="X88" s="268"/>
    </row>
    <row r="89" spans="1:24" ht="15.75">
      <c r="A89" s="274" t="s">
        <v>220</v>
      </c>
      <c r="B89" s="262" t="s">
        <v>221</v>
      </c>
      <c r="C89" s="275">
        <v>206627</v>
      </c>
      <c r="D89" s="275"/>
      <c r="E89" s="134">
        <v>206627</v>
      </c>
      <c r="F89" s="272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68"/>
      <c r="X89" s="268"/>
    </row>
    <row r="90" spans="1:24" ht="15.75">
      <c r="A90" s="271" t="s">
        <v>222</v>
      </c>
      <c r="B90" s="135" t="s">
        <v>223</v>
      </c>
      <c r="C90" s="278"/>
      <c r="D90" s="278"/>
      <c r="E90" s="131">
        <f t="shared" si="4"/>
        <v>0</v>
      </c>
      <c r="F90" s="272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68"/>
      <c r="X90" s="268"/>
    </row>
    <row r="91" spans="1:24" ht="15.75">
      <c r="A91" s="271" t="s">
        <v>224</v>
      </c>
      <c r="B91" s="135" t="s">
        <v>225</v>
      </c>
      <c r="C91" s="278"/>
      <c r="D91" s="278"/>
      <c r="E91" s="131">
        <f t="shared" si="4"/>
        <v>0</v>
      </c>
      <c r="F91" s="272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68"/>
      <c r="X91" s="268"/>
    </row>
    <row r="92" spans="1:24" ht="15.75">
      <c r="A92" s="271" t="s">
        <v>226</v>
      </c>
      <c r="B92" s="135" t="s">
        <v>227</v>
      </c>
      <c r="C92" s="278"/>
      <c r="D92" s="278"/>
      <c r="E92" s="131">
        <f t="shared" si="4"/>
        <v>0</v>
      </c>
      <c r="F92" s="272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68"/>
      <c r="X92" s="268"/>
    </row>
    <row r="93" spans="1:24" ht="15.75">
      <c r="A93" s="274" t="s">
        <v>420</v>
      </c>
      <c r="B93" s="262" t="s">
        <v>228</v>
      </c>
      <c r="C93" s="275">
        <f>SUM(C88:C89)</f>
        <v>217836</v>
      </c>
      <c r="D93" s="275">
        <f>SUM(D88:D89)</f>
        <v>0</v>
      </c>
      <c r="E93" s="275">
        <f>SUM(E88:E89)</f>
        <v>217836</v>
      </c>
      <c r="F93" s="276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68"/>
      <c r="X93" s="268"/>
    </row>
    <row r="94" spans="1:24" ht="15.75">
      <c r="A94" s="274" t="s">
        <v>426</v>
      </c>
      <c r="B94" s="262" t="s">
        <v>238</v>
      </c>
      <c r="C94" s="275"/>
      <c r="D94" s="275"/>
      <c r="E94" s="134">
        <f t="shared" si="4"/>
        <v>0</v>
      </c>
      <c r="F94" s="276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68"/>
      <c r="X94" s="268"/>
    </row>
    <row r="95" spans="1:24" ht="15.75">
      <c r="A95" s="132" t="s">
        <v>239</v>
      </c>
      <c r="B95" s="135" t="s">
        <v>240</v>
      </c>
      <c r="C95" s="266"/>
      <c r="D95" s="266"/>
      <c r="E95" s="131">
        <f t="shared" si="4"/>
        <v>0</v>
      </c>
      <c r="F95" s="267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268"/>
      <c r="X95" s="268"/>
    </row>
    <row r="96" spans="1:24" ht="15.75">
      <c r="A96" s="274" t="s">
        <v>460</v>
      </c>
      <c r="B96" s="262" t="s">
        <v>241</v>
      </c>
      <c r="C96" s="275">
        <f>C93+C94+C95</f>
        <v>217836</v>
      </c>
      <c r="D96" s="275">
        <f>D93+D94+D95</f>
        <v>0</v>
      </c>
      <c r="E96" s="275">
        <f>E93+E94+E95</f>
        <v>217836</v>
      </c>
      <c r="F96" s="276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68"/>
      <c r="X96" s="268"/>
    </row>
    <row r="97" spans="1:24" ht="15.75">
      <c r="A97" s="261" t="s">
        <v>497</v>
      </c>
      <c r="B97" s="257"/>
      <c r="C97" s="261">
        <f>C78+C96</f>
        <v>582829</v>
      </c>
      <c r="D97" s="261">
        <f>D78+D96</f>
        <v>328522</v>
      </c>
      <c r="E97" s="261">
        <f>E78+E96</f>
        <v>911350</v>
      </c>
      <c r="F97" s="279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</row>
    <row r="98" spans="2:24" ht="15.75">
      <c r="B98" s="268"/>
      <c r="C98" s="268"/>
      <c r="D98" s="268"/>
      <c r="E98" s="268"/>
      <c r="F98" s="279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</row>
    <row r="99" spans="2:24" ht="15.75">
      <c r="B99" s="268"/>
      <c r="C99" s="268"/>
      <c r="D99" s="268"/>
      <c r="E99" s="268"/>
      <c r="F99" s="279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</row>
    <row r="100" spans="2:24" ht="15.75">
      <c r="B100" s="268"/>
      <c r="C100" s="268"/>
      <c r="D100" s="268"/>
      <c r="E100" s="268"/>
      <c r="F100" s="279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</row>
    <row r="101" spans="2:24" ht="15.75">
      <c r="B101" s="268"/>
      <c r="C101" s="268"/>
      <c r="D101" s="268"/>
      <c r="E101" s="268"/>
      <c r="F101" s="279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</row>
    <row r="102" spans="2:24" ht="15.75">
      <c r="B102" s="268"/>
      <c r="C102" s="268"/>
      <c r="D102" s="268"/>
      <c r="E102" s="268"/>
      <c r="F102" s="279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</row>
    <row r="103" spans="2:24" ht="15.75">
      <c r="B103" s="268"/>
      <c r="C103" s="268"/>
      <c r="D103" s="268"/>
      <c r="E103" s="268"/>
      <c r="F103" s="279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</row>
    <row r="104" spans="2:24" ht="15.75">
      <c r="B104" s="268"/>
      <c r="C104" s="268"/>
      <c r="D104" s="268"/>
      <c r="E104" s="268"/>
      <c r="F104" s="279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</row>
    <row r="105" spans="2:24" ht="15.75">
      <c r="B105" s="268"/>
      <c r="C105" s="268"/>
      <c r="D105" s="268"/>
      <c r="E105" s="268"/>
      <c r="F105" s="279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</row>
    <row r="106" spans="2:24" ht="15.75">
      <c r="B106" s="268"/>
      <c r="C106" s="268"/>
      <c r="D106" s="268"/>
      <c r="E106" s="268"/>
      <c r="F106" s="279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</row>
    <row r="107" spans="2:24" ht="15.75">
      <c r="B107" s="268"/>
      <c r="C107" s="268"/>
      <c r="D107" s="268"/>
      <c r="E107" s="268"/>
      <c r="F107" s="279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</row>
    <row r="108" spans="2:24" ht="15.75">
      <c r="B108" s="268"/>
      <c r="C108" s="268"/>
      <c r="D108" s="268"/>
      <c r="E108" s="268"/>
      <c r="F108" s="279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</row>
    <row r="109" spans="2:24" ht="15.75">
      <c r="B109" s="268"/>
      <c r="C109" s="268"/>
      <c r="D109" s="268"/>
      <c r="E109" s="268"/>
      <c r="F109" s="279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</row>
    <row r="110" spans="2:24" ht="15.75">
      <c r="B110" s="268"/>
      <c r="C110" s="268"/>
      <c r="D110" s="268"/>
      <c r="E110" s="268"/>
      <c r="F110" s="279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</row>
    <row r="111" spans="2:24" ht="15.75">
      <c r="B111" s="268"/>
      <c r="C111" s="268"/>
      <c r="D111" s="268"/>
      <c r="E111" s="268"/>
      <c r="F111" s="279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</row>
    <row r="112" spans="2:24" ht="15.75">
      <c r="B112" s="268"/>
      <c r="C112" s="268"/>
      <c r="D112" s="268"/>
      <c r="E112" s="268"/>
      <c r="F112" s="279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</row>
    <row r="113" spans="2:24" ht="15.75">
      <c r="B113" s="268"/>
      <c r="C113" s="268"/>
      <c r="D113" s="268"/>
      <c r="E113" s="268"/>
      <c r="F113" s="279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</row>
    <row r="114" spans="2:24" ht="15.75">
      <c r="B114" s="268"/>
      <c r="C114" s="268"/>
      <c r="D114" s="268"/>
      <c r="E114" s="268"/>
      <c r="F114" s="279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</row>
    <row r="115" spans="2:24" ht="15.75">
      <c r="B115" s="268"/>
      <c r="C115" s="268"/>
      <c r="D115" s="268"/>
      <c r="E115" s="268"/>
      <c r="F115" s="279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</row>
    <row r="116" spans="2:24" ht="15.75">
      <c r="B116" s="268"/>
      <c r="C116" s="268"/>
      <c r="D116" s="268"/>
      <c r="E116" s="268"/>
      <c r="F116" s="279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</row>
    <row r="117" spans="2:24" ht="15.75">
      <c r="B117" s="268"/>
      <c r="C117" s="268"/>
      <c r="D117" s="268"/>
      <c r="E117" s="268"/>
      <c r="F117" s="279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</row>
    <row r="118" spans="2:24" ht="15.75">
      <c r="B118" s="268"/>
      <c r="C118" s="268"/>
      <c r="D118" s="268"/>
      <c r="E118" s="268"/>
      <c r="F118" s="279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</row>
    <row r="119" spans="2:24" ht="15.75">
      <c r="B119" s="268"/>
      <c r="C119" s="268"/>
      <c r="D119" s="268"/>
      <c r="E119" s="268"/>
      <c r="F119" s="279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</row>
    <row r="120" spans="2:24" ht="15.75">
      <c r="B120" s="268"/>
      <c r="C120" s="268"/>
      <c r="D120" s="268"/>
      <c r="E120" s="268"/>
      <c r="F120" s="279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</row>
    <row r="121" spans="2:24" ht="15.75">
      <c r="B121" s="268"/>
      <c r="C121" s="268"/>
      <c r="D121" s="268"/>
      <c r="E121" s="268"/>
      <c r="F121" s="279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</row>
    <row r="122" spans="2:24" ht="15.75">
      <c r="B122" s="268"/>
      <c r="C122" s="268"/>
      <c r="D122" s="268"/>
      <c r="E122" s="268"/>
      <c r="F122" s="279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</row>
    <row r="123" spans="2:24" ht="15.75">
      <c r="B123" s="268"/>
      <c r="C123" s="268"/>
      <c r="D123" s="268"/>
      <c r="E123" s="268"/>
      <c r="F123" s="279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</row>
    <row r="124" spans="2:24" ht="15.75">
      <c r="B124" s="268"/>
      <c r="C124" s="268"/>
      <c r="D124" s="268"/>
      <c r="E124" s="268"/>
      <c r="F124" s="279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</row>
    <row r="125" spans="2:24" ht="15.75">
      <c r="B125" s="268"/>
      <c r="C125" s="268"/>
      <c r="D125" s="268"/>
      <c r="E125" s="268"/>
      <c r="F125" s="279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</row>
    <row r="126" spans="2:24" ht="15.75">
      <c r="B126" s="268"/>
      <c r="C126" s="268"/>
      <c r="D126" s="268"/>
      <c r="E126" s="268"/>
      <c r="F126" s="279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</row>
    <row r="127" spans="2:24" ht="15.75">
      <c r="B127" s="268"/>
      <c r="C127" s="268"/>
      <c r="D127" s="268"/>
      <c r="E127" s="268"/>
      <c r="F127" s="279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</row>
    <row r="128" spans="2:24" ht="15.75">
      <c r="B128" s="268"/>
      <c r="C128" s="268"/>
      <c r="D128" s="268"/>
      <c r="E128" s="268"/>
      <c r="F128" s="279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</row>
    <row r="129" spans="2:24" ht="15.75">
      <c r="B129" s="268"/>
      <c r="C129" s="268"/>
      <c r="D129" s="268"/>
      <c r="E129" s="268"/>
      <c r="F129" s="279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</row>
    <row r="130" spans="2:24" ht="15.75">
      <c r="B130" s="268"/>
      <c r="C130" s="268"/>
      <c r="D130" s="268"/>
      <c r="E130" s="268"/>
      <c r="F130" s="279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</row>
    <row r="131" spans="2:24" ht="15.75">
      <c r="B131" s="268"/>
      <c r="C131" s="268"/>
      <c r="D131" s="268"/>
      <c r="E131" s="268"/>
      <c r="F131" s="279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</row>
    <row r="132" spans="2:24" ht="15.75">
      <c r="B132" s="268"/>
      <c r="C132" s="268"/>
      <c r="D132" s="268"/>
      <c r="E132" s="268"/>
      <c r="F132" s="279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</row>
    <row r="133" spans="2:24" ht="15.75">
      <c r="B133" s="268"/>
      <c r="C133" s="268"/>
      <c r="D133" s="268"/>
      <c r="E133" s="268"/>
      <c r="F133" s="279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</row>
    <row r="134" spans="2:24" ht="15.75">
      <c r="B134" s="268"/>
      <c r="C134" s="268"/>
      <c r="D134" s="268"/>
      <c r="E134" s="268"/>
      <c r="F134" s="279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</row>
    <row r="135" spans="2:24" ht="15.75">
      <c r="B135" s="268"/>
      <c r="C135" s="268"/>
      <c r="D135" s="268"/>
      <c r="E135" s="268"/>
      <c r="F135" s="279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</row>
    <row r="136" spans="2:24" ht="15.75">
      <c r="B136" s="268"/>
      <c r="C136" s="268"/>
      <c r="D136" s="268"/>
      <c r="E136" s="268"/>
      <c r="F136" s="279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</row>
    <row r="137" spans="2:24" ht="15.75">
      <c r="B137" s="268"/>
      <c r="C137" s="268"/>
      <c r="D137" s="268"/>
      <c r="E137" s="268"/>
      <c r="F137" s="279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</row>
    <row r="138" spans="2:24" ht="15.75">
      <c r="B138" s="268"/>
      <c r="C138" s="268"/>
      <c r="D138" s="268"/>
      <c r="E138" s="268"/>
      <c r="F138" s="279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</row>
    <row r="139" spans="2:24" ht="15.75">
      <c r="B139" s="268"/>
      <c r="C139" s="268"/>
      <c r="D139" s="268"/>
      <c r="E139" s="268"/>
      <c r="F139" s="279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</row>
    <row r="140" spans="2:24" ht="15.75">
      <c r="B140" s="268"/>
      <c r="C140" s="268"/>
      <c r="D140" s="268"/>
      <c r="E140" s="268"/>
      <c r="F140" s="279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</row>
    <row r="141" spans="2:24" ht="15.75">
      <c r="B141" s="268"/>
      <c r="C141" s="268"/>
      <c r="D141" s="268"/>
      <c r="E141" s="268"/>
      <c r="F141" s="279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</row>
    <row r="142" spans="2:24" ht="15.75">
      <c r="B142" s="268"/>
      <c r="C142" s="268"/>
      <c r="D142" s="268"/>
      <c r="E142" s="268"/>
      <c r="F142" s="279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</row>
    <row r="143" spans="2:24" ht="15.75">
      <c r="B143" s="268"/>
      <c r="C143" s="268"/>
      <c r="D143" s="268"/>
      <c r="E143" s="268"/>
      <c r="F143" s="279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</row>
    <row r="144" spans="2:24" ht="15.75">
      <c r="B144" s="268"/>
      <c r="C144" s="268"/>
      <c r="D144" s="268"/>
      <c r="E144" s="268"/>
      <c r="F144" s="279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</row>
    <row r="145" spans="2:24" ht="15.75">
      <c r="B145" s="268"/>
      <c r="C145" s="268"/>
      <c r="D145" s="268"/>
      <c r="E145" s="268"/>
      <c r="F145" s="279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</row>
    <row r="146" spans="2:24" ht="15.75">
      <c r="B146" s="268"/>
      <c r="C146" s="268"/>
      <c r="D146" s="268"/>
      <c r="E146" s="268"/>
      <c r="F146" s="279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7" r:id="rId1"/>
  <headerFooter>
    <oddHeader>&amp;R&amp;"-,Félkövér"18.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00">
      <selection activeCell="A108" sqref="A108"/>
    </sheetView>
  </sheetViews>
  <sheetFormatPr defaultColWidth="9.140625" defaultRowHeight="15"/>
  <cols>
    <col min="1" max="1" width="91.28125" style="125" customWidth="1"/>
    <col min="2" max="2" width="10.8515625" style="125" customWidth="1"/>
    <col min="3" max="3" width="16.140625" style="125" customWidth="1"/>
    <col min="4" max="16384" width="9.140625" style="125" customWidth="1"/>
  </cols>
  <sheetData>
    <row r="1" spans="1:3" ht="27" customHeight="1">
      <c r="A1" s="406" t="s">
        <v>712</v>
      </c>
      <c r="B1" s="420"/>
      <c r="C1" s="420"/>
    </row>
    <row r="2" spans="1:3" ht="27" customHeight="1">
      <c r="A2" s="407" t="s">
        <v>22</v>
      </c>
      <c r="B2" s="420"/>
      <c r="C2" s="420"/>
    </row>
    <row r="3" spans="1:3" ht="19.5" customHeight="1">
      <c r="A3" s="280"/>
      <c r="B3" s="281"/>
      <c r="C3" s="281"/>
    </row>
    <row r="4" ht="15.75">
      <c r="A4" s="147" t="s">
        <v>643</v>
      </c>
    </row>
    <row r="5" spans="1:3" ht="31.5">
      <c r="A5" s="261" t="s">
        <v>631</v>
      </c>
      <c r="B5" s="127" t="s">
        <v>63</v>
      </c>
      <c r="C5" s="282" t="s">
        <v>11</v>
      </c>
    </row>
    <row r="6" spans="1:3" ht="15.75">
      <c r="A6" s="132" t="s">
        <v>578</v>
      </c>
      <c r="B6" s="133" t="s">
        <v>153</v>
      </c>
      <c r="C6" s="131"/>
    </row>
    <row r="7" spans="1:3" ht="15.75">
      <c r="A7" s="132" t="s">
        <v>579</v>
      </c>
      <c r="B7" s="133" t="s">
        <v>153</v>
      </c>
      <c r="C7" s="131"/>
    </row>
    <row r="8" spans="1:3" ht="15.75">
      <c r="A8" s="132" t="s">
        <v>580</v>
      </c>
      <c r="B8" s="133" t="s">
        <v>153</v>
      </c>
      <c r="C8" s="131"/>
    </row>
    <row r="9" spans="1:3" ht="15.75">
      <c r="A9" s="132" t="s">
        <v>581</v>
      </c>
      <c r="B9" s="133" t="s">
        <v>153</v>
      </c>
      <c r="C9" s="131"/>
    </row>
    <row r="10" spans="1:3" ht="15.75">
      <c r="A10" s="132" t="s">
        <v>582</v>
      </c>
      <c r="B10" s="133" t="s">
        <v>153</v>
      </c>
      <c r="C10" s="131"/>
    </row>
    <row r="11" spans="1:3" ht="15.75">
      <c r="A11" s="132" t="s">
        <v>583</v>
      </c>
      <c r="B11" s="133" t="s">
        <v>153</v>
      </c>
      <c r="C11" s="131"/>
    </row>
    <row r="12" spans="1:3" ht="15.75">
      <c r="A12" s="132" t="s">
        <v>584</v>
      </c>
      <c r="B12" s="133" t="s">
        <v>153</v>
      </c>
      <c r="C12" s="131"/>
    </row>
    <row r="13" spans="1:3" ht="15.75">
      <c r="A13" s="132" t="s">
        <v>585</v>
      </c>
      <c r="B13" s="133" t="s">
        <v>153</v>
      </c>
      <c r="C13" s="131"/>
    </row>
    <row r="14" spans="1:3" ht="15.75">
      <c r="A14" s="132" t="s">
        <v>586</v>
      </c>
      <c r="B14" s="133" t="s">
        <v>153</v>
      </c>
      <c r="C14" s="131"/>
    </row>
    <row r="15" spans="1:3" ht="15.75">
      <c r="A15" s="132" t="s">
        <v>587</v>
      </c>
      <c r="B15" s="133" t="s">
        <v>153</v>
      </c>
      <c r="C15" s="131"/>
    </row>
    <row r="16" spans="1:3" ht="15.75">
      <c r="A16" s="283" t="s">
        <v>402</v>
      </c>
      <c r="B16" s="126" t="s">
        <v>153</v>
      </c>
      <c r="C16" s="134">
        <f>SUM(C6:C15)</f>
        <v>0</v>
      </c>
    </row>
    <row r="17" spans="1:3" ht="15.75">
      <c r="A17" s="132" t="s">
        <v>578</v>
      </c>
      <c r="B17" s="133" t="s">
        <v>154</v>
      </c>
      <c r="C17" s="131"/>
    </row>
    <row r="18" spans="1:3" ht="15.75">
      <c r="A18" s="132" t="s">
        <v>579</v>
      </c>
      <c r="B18" s="133" t="s">
        <v>154</v>
      </c>
      <c r="C18" s="131"/>
    </row>
    <row r="19" spans="1:3" ht="15.75">
      <c r="A19" s="132" t="s">
        <v>580</v>
      </c>
      <c r="B19" s="133" t="s">
        <v>154</v>
      </c>
      <c r="C19" s="131"/>
    </row>
    <row r="20" spans="1:3" ht="15.75">
      <c r="A20" s="132" t="s">
        <v>581</v>
      </c>
      <c r="B20" s="133" t="s">
        <v>154</v>
      </c>
      <c r="C20" s="131"/>
    </row>
    <row r="21" spans="1:3" ht="15.75">
      <c r="A21" s="132" t="s">
        <v>582</v>
      </c>
      <c r="B21" s="133" t="s">
        <v>154</v>
      </c>
      <c r="C21" s="131"/>
    </row>
    <row r="22" spans="1:3" ht="15.75">
      <c r="A22" s="132" t="s">
        <v>583</v>
      </c>
      <c r="B22" s="133" t="s">
        <v>154</v>
      </c>
      <c r="C22" s="131"/>
    </row>
    <row r="23" spans="1:3" ht="15.75">
      <c r="A23" s="132" t="s">
        <v>584</v>
      </c>
      <c r="B23" s="133" t="s">
        <v>154</v>
      </c>
      <c r="C23" s="131"/>
    </row>
    <row r="24" spans="1:3" ht="15.75">
      <c r="A24" s="132" t="s">
        <v>585</v>
      </c>
      <c r="B24" s="133" t="s">
        <v>154</v>
      </c>
      <c r="C24" s="131"/>
    </row>
    <row r="25" spans="1:3" ht="15.75">
      <c r="A25" s="132" t="s">
        <v>586</v>
      </c>
      <c r="B25" s="133" t="s">
        <v>154</v>
      </c>
      <c r="C25" s="131"/>
    </row>
    <row r="26" spans="1:3" ht="15.75">
      <c r="A26" s="132" t="s">
        <v>587</v>
      </c>
      <c r="B26" s="133" t="s">
        <v>154</v>
      </c>
      <c r="C26" s="131"/>
    </row>
    <row r="27" spans="1:3" ht="15.75">
      <c r="A27" s="283" t="s">
        <v>403</v>
      </c>
      <c r="B27" s="126" t="s">
        <v>154</v>
      </c>
      <c r="C27" s="134">
        <f>SUM(C17:C26)</f>
        <v>0</v>
      </c>
    </row>
    <row r="28" spans="1:3" ht="15.75">
      <c r="A28" s="132" t="s">
        <v>578</v>
      </c>
      <c r="B28" s="133" t="s">
        <v>155</v>
      </c>
      <c r="C28" s="131"/>
    </row>
    <row r="29" spans="1:3" ht="15.75">
      <c r="A29" s="132" t="s">
        <v>579</v>
      </c>
      <c r="B29" s="133" t="s">
        <v>155</v>
      </c>
      <c r="C29" s="131"/>
    </row>
    <row r="30" spans="1:3" ht="15.75">
      <c r="A30" s="132" t="s">
        <v>580</v>
      </c>
      <c r="B30" s="133" t="s">
        <v>155</v>
      </c>
      <c r="C30" s="131"/>
    </row>
    <row r="31" spans="1:3" ht="15.75">
      <c r="A31" s="132" t="s">
        <v>581</v>
      </c>
      <c r="B31" s="133" t="s">
        <v>155</v>
      </c>
      <c r="C31" s="131"/>
    </row>
    <row r="32" spans="1:3" ht="15.75">
      <c r="A32" s="132" t="s">
        <v>582</v>
      </c>
      <c r="B32" s="133" t="s">
        <v>155</v>
      </c>
      <c r="C32" s="131"/>
    </row>
    <row r="33" spans="1:3" ht="15.75">
      <c r="A33" s="132" t="s">
        <v>583</v>
      </c>
      <c r="B33" s="133" t="s">
        <v>155</v>
      </c>
      <c r="C33" s="131"/>
    </row>
    <row r="34" spans="1:3" ht="15.75">
      <c r="A34" s="132" t="s">
        <v>584</v>
      </c>
      <c r="B34" s="133" t="s">
        <v>155</v>
      </c>
      <c r="C34" s="131">
        <v>2000</v>
      </c>
    </row>
    <row r="35" spans="1:3" ht="15.75">
      <c r="A35" s="132" t="s">
        <v>585</v>
      </c>
      <c r="B35" s="133" t="s">
        <v>155</v>
      </c>
      <c r="C35" s="131"/>
    </row>
    <row r="36" spans="1:3" ht="15.75">
      <c r="A36" s="132" t="s">
        <v>586</v>
      </c>
      <c r="B36" s="133" t="s">
        <v>155</v>
      </c>
      <c r="C36" s="131"/>
    </row>
    <row r="37" spans="1:3" ht="15.75">
      <c r="A37" s="132" t="s">
        <v>587</v>
      </c>
      <c r="B37" s="133" t="s">
        <v>155</v>
      </c>
      <c r="C37" s="131"/>
    </row>
    <row r="38" spans="1:3" ht="15.75">
      <c r="A38" s="283" t="s">
        <v>404</v>
      </c>
      <c r="B38" s="126" t="s">
        <v>155</v>
      </c>
      <c r="C38" s="134">
        <f>SUM(C28:C37)</f>
        <v>2000</v>
      </c>
    </row>
    <row r="39" spans="1:3" ht="15.75">
      <c r="A39" s="132" t="s">
        <v>588</v>
      </c>
      <c r="B39" s="135" t="s">
        <v>157</v>
      </c>
      <c r="C39" s="131"/>
    </row>
    <row r="40" spans="1:3" ht="15.75">
      <c r="A40" s="132" t="s">
        <v>589</v>
      </c>
      <c r="B40" s="135" t="s">
        <v>157</v>
      </c>
      <c r="C40" s="131"/>
    </row>
    <row r="41" spans="1:3" ht="15.75">
      <c r="A41" s="132" t="s">
        <v>590</v>
      </c>
      <c r="B41" s="135" t="s">
        <v>157</v>
      </c>
      <c r="C41" s="131"/>
    </row>
    <row r="42" spans="1:3" ht="15.75">
      <c r="A42" s="135" t="s">
        <v>591</v>
      </c>
      <c r="B42" s="135" t="s">
        <v>157</v>
      </c>
      <c r="C42" s="131"/>
    </row>
    <row r="43" spans="1:3" ht="15.75">
      <c r="A43" s="135" t="s">
        <v>592</v>
      </c>
      <c r="B43" s="135" t="s">
        <v>157</v>
      </c>
      <c r="C43" s="131"/>
    </row>
    <row r="44" spans="1:3" ht="15.75">
      <c r="A44" s="135" t="s">
        <v>593</v>
      </c>
      <c r="B44" s="135" t="s">
        <v>157</v>
      </c>
      <c r="C44" s="131"/>
    </row>
    <row r="45" spans="1:3" ht="15.75">
      <c r="A45" s="132" t="s">
        <v>594</v>
      </c>
      <c r="B45" s="135" t="s">
        <v>157</v>
      </c>
      <c r="C45" s="131"/>
    </row>
    <row r="46" spans="1:3" ht="15.75">
      <c r="A46" s="132" t="s">
        <v>595</v>
      </c>
      <c r="B46" s="135" t="s">
        <v>157</v>
      </c>
      <c r="C46" s="131"/>
    </row>
    <row r="47" spans="1:3" ht="15.75">
      <c r="A47" s="132" t="s">
        <v>596</v>
      </c>
      <c r="B47" s="135" t="s">
        <v>157</v>
      </c>
      <c r="C47" s="131"/>
    </row>
    <row r="48" spans="1:3" ht="15.75">
      <c r="A48" s="132" t="s">
        <v>597</v>
      </c>
      <c r="B48" s="135" t="s">
        <v>157</v>
      </c>
      <c r="C48" s="131"/>
    </row>
    <row r="49" spans="1:3" ht="15.75">
      <c r="A49" s="283" t="s">
        <v>405</v>
      </c>
      <c r="B49" s="126" t="s">
        <v>157</v>
      </c>
      <c r="C49" s="134">
        <f>SUM(C39:C48)</f>
        <v>0</v>
      </c>
    </row>
    <row r="50" spans="1:3" ht="15.75">
      <c r="A50" s="132" t="s">
        <v>588</v>
      </c>
      <c r="B50" s="135" t="s">
        <v>163</v>
      </c>
      <c r="C50" s="131"/>
    </row>
    <row r="51" spans="1:3" ht="15.75">
      <c r="A51" s="132" t="s">
        <v>589</v>
      </c>
      <c r="B51" s="135" t="s">
        <v>163</v>
      </c>
      <c r="C51" s="131">
        <v>1500</v>
      </c>
    </row>
    <row r="52" spans="1:3" ht="15.75">
      <c r="A52" s="132" t="s">
        <v>590</v>
      </c>
      <c r="B52" s="135" t="s">
        <v>163</v>
      </c>
      <c r="C52" s="131"/>
    </row>
    <row r="53" spans="1:3" ht="15.75">
      <c r="A53" s="135" t="s">
        <v>591</v>
      </c>
      <c r="B53" s="135" t="s">
        <v>163</v>
      </c>
      <c r="C53" s="131"/>
    </row>
    <row r="54" spans="1:3" ht="15.75">
      <c r="A54" s="135" t="s">
        <v>592</v>
      </c>
      <c r="B54" s="135" t="s">
        <v>163</v>
      </c>
      <c r="C54" s="131"/>
    </row>
    <row r="55" spans="1:3" ht="15.75">
      <c r="A55" s="135" t="s">
        <v>593</v>
      </c>
      <c r="B55" s="135" t="s">
        <v>163</v>
      </c>
      <c r="C55" s="131"/>
    </row>
    <row r="56" spans="1:3" ht="15.75">
      <c r="A56" s="132" t="s">
        <v>594</v>
      </c>
      <c r="B56" s="135" t="s">
        <v>163</v>
      </c>
      <c r="C56" s="131">
        <v>11600</v>
      </c>
    </row>
    <row r="57" spans="1:3" ht="15.75">
      <c r="A57" s="132" t="s">
        <v>598</v>
      </c>
      <c r="B57" s="135" t="s">
        <v>163</v>
      </c>
      <c r="C57" s="131"/>
    </row>
    <row r="58" spans="1:3" ht="15.75">
      <c r="A58" s="132" t="s">
        <v>596</v>
      </c>
      <c r="B58" s="135" t="s">
        <v>163</v>
      </c>
      <c r="C58" s="131"/>
    </row>
    <row r="59" spans="1:3" ht="15.75">
      <c r="A59" s="132" t="s">
        <v>597</v>
      </c>
      <c r="B59" s="135" t="s">
        <v>163</v>
      </c>
      <c r="C59" s="131"/>
    </row>
    <row r="60" spans="1:3" ht="15.75">
      <c r="A60" s="136" t="s">
        <v>406</v>
      </c>
      <c r="B60" s="126" t="s">
        <v>163</v>
      </c>
      <c r="C60" s="134">
        <f>C50+C51+C52+C53+C54+C55+C56</f>
        <v>13100</v>
      </c>
    </row>
    <row r="61" spans="1:3" ht="15.75">
      <c r="A61" s="132" t="s">
        <v>578</v>
      </c>
      <c r="B61" s="133" t="s">
        <v>190</v>
      </c>
      <c r="C61" s="131"/>
    </row>
    <row r="62" spans="1:3" ht="15.75">
      <c r="A62" s="132" t="s">
        <v>579</v>
      </c>
      <c r="B62" s="133" t="s">
        <v>190</v>
      </c>
      <c r="C62" s="131"/>
    </row>
    <row r="63" spans="1:3" ht="15.75">
      <c r="A63" s="132" t="s">
        <v>580</v>
      </c>
      <c r="B63" s="133" t="s">
        <v>190</v>
      </c>
      <c r="C63" s="131"/>
    </row>
    <row r="64" spans="1:3" ht="15.75">
      <c r="A64" s="132" t="s">
        <v>581</v>
      </c>
      <c r="B64" s="133" t="s">
        <v>190</v>
      </c>
      <c r="C64" s="131"/>
    </row>
    <row r="65" spans="1:3" ht="15.75">
      <c r="A65" s="132" t="s">
        <v>582</v>
      </c>
      <c r="B65" s="133" t="s">
        <v>190</v>
      </c>
      <c r="C65" s="131"/>
    </row>
    <row r="66" spans="1:3" ht="15.75">
      <c r="A66" s="132" t="s">
        <v>583</v>
      </c>
      <c r="B66" s="133" t="s">
        <v>190</v>
      </c>
      <c r="C66" s="131"/>
    </row>
    <row r="67" spans="1:3" ht="15.75">
      <c r="A67" s="132" t="s">
        <v>584</v>
      </c>
      <c r="B67" s="133" t="s">
        <v>190</v>
      </c>
      <c r="C67" s="131"/>
    </row>
    <row r="68" spans="1:3" ht="15.75">
      <c r="A68" s="132" t="s">
        <v>585</v>
      </c>
      <c r="B68" s="133" t="s">
        <v>190</v>
      </c>
      <c r="C68" s="131"/>
    </row>
    <row r="69" spans="1:3" ht="15.75">
      <c r="A69" s="132" t="s">
        <v>586</v>
      </c>
      <c r="B69" s="133" t="s">
        <v>190</v>
      </c>
      <c r="C69" s="131"/>
    </row>
    <row r="70" spans="1:3" ht="15.75">
      <c r="A70" s="132" t="s">
        <v>587</v>
      </c>
      <c r="B70" s="133" t="s">
        <v>190</v>
      </c>
      <c r="C70" s="131"/>
    </row>
    <row r="71" spans="1:3" ht="31.5">
      <c r="A71" s="283" t="s">
        <v>415</v>
      </c>
      <c r="B71" s="126" t="s">
        <v>190</v>
      </c>
      <c r="C71" s="134">
        <f>SUM(C61:C70)</f>
        <v>0</v>
      </c>
    </row>
    <row r="72" spans="1:3" ht="15.75">
      <c r="A72" s="132" t="s">
        <v>578</v>
      </c>
      <c r="B72" s="133" t="s">
        <v>191</v>
      </c>
      <c r="C72" s="131"/>
    </row>
    <row r="73" spans="1:3" ht="15.75">
      <c r="A73" s="132" t="s">
        <v>579</v>
      </c>
      <c r="B73" s="133" t="s">
        <v>191</v>
      </c>
      <c r="C73" s="131"/>
    </row>
    <row r="74" spans="1:3" ht="15.75">
      <c r="A74" s="132" t="s">
        <v>580</v>
      </c>
      <c r="B74" s="133" t="s">
        <v>191</v>
      </c>
      <c r="C74" s="131"/>
    </row>
    <row r="75" spans="1:3" ht="15.75">
      <c r="A75" s="132" t="s">
        <v>581</v>
      </c>
      <c r="B75" s="133" t="s">
        <v>191</v>
      </c>
      <c r="C75" s="131"/>
    </row>
    <row r="76" spans="1:3" ht="15.75">
      <c r="A76" s="132" t="s">
        <v>582</v>
      </c>
      <c r="B76" s="133" t="s">
        <v>191</v>
      </c>
      <c r="C76" s="131"/>
    </row>
    <row r="77" spans="1:3" ht="15.75">
      <c r="A77" s="132" t="s">
        <v>583</v>
      </c>
      <c r="B77" s="133" t="s">
        <v>191</v>
      </c>
      <c r="C77" s="131"/>
    </row>
    <row r="78" spans="1:3" ht="15.75">
      <c r="A78" s="132" t="s">
        <v>584</v>
      </c>
      <c r="B78" s="133" t="s">
        <v>191</v>
      </c>
      <c r="C78" s="131"/>
    </row>
    <row r="79" spans="1:3" ht="15.75">
      <c r="A79" s="132" t="s">
        <v>585</v>
      </c>
      <c r="B79" s="133" t="s">
        <v>191</v>
      </c>
      <c r="C79" s="131"/>
    </row>
    <row r="80" spans="1:3" ht="15.75">
      <c r="A80" s="132" t="s">
        <v>586</v>
      </c>
      <c r="B80" s="133" t="s">
        <v>191</v>
      </c>
      <c r="C80" s="131"/>
    </row>
    <row r="81" spans="1:3" ht="15.75">
      <c r="A81" s="132" t="s">
        <v>587</v>
      </c>
      <c r="B81" s="133" t="s">
        <v>191</v>
      </c>
      <c r="C81" s="131"/>
    </row>
    <row r="82" spans="1:3" ht="31.5">
      <c r="A82" s="283" t="s">
        <v>414</v>
      </c>
      <c r="B82" s="126" t="s">
        <v>191</v>
      </c>
      <c r="C82" s="134">
        <f>SUM(C72:C81)</f>
        <v>0</v>
      </c>
    </row>
    <row r="83" spans="1:3" ht="15.75">
      <c r="A83" s="132" t="s">
        <v>578</v>
      </c>
      <c r="B83" s="133" t="s">
        <v>192</v>
      </c>
      <c r="C83" s="131"/>
    </row>
    <row r="84" spans="1:3" ht="15.75">
      <c r="A84" s="132" t="s">
        <v>579</v>
      </c>
      <c r="B84" s="133" t="s">
        <v>192</v>
      </c>
      <c r="C84" s="131"/>
    </row>
    <row r="85" spans="1:3" ht="15.75">
      <c r="A85" s="132" t="s">
        <v>580</v>
      </c>
      <c r="B85" s="133" t="s">
        <v>192</v>
      </c>
      <c r="C85" s="131"/>
    </row>
    <row r="86" spans="1:3" ht="15.75">
      <c r="A86" s="132" t="s">
        <v>581</v>
      </c>
      <c r="B86" s="133" t="s">
        <v>192</v>
      </c>
      <c r="C86" s="131"/>
    </row>
    <row r="87" spans="1:3" ht="15.75">
      <c r="A87" s="132" t="s">
        <v>582</v>
      </c>
      <c r="B87" s="133" t="s">
        <v>192</v>
      </c>
      <c r="C87" s="131"/>
    </row>
    <row r="88" spans="1:3" ht="15.75">
      <c r="A88" s="132" t="s">
        <v>583</v>
      </c>
      <c r="B88" s="133" t="s">
        <v>192</v>
      </c>
      <c r="C88" s="131"/>
    </row>
    <row r="89" spans="1:3" ht="15.75">
      <c r="A89" s="132" t="s">
        <v>584</v>
      </c>
      <c r="B89" s="133" t="s">
        <v>192</v>
      </c>
      <c r="C89" s="131"/>
    </row>
    <row r="90" spans="1:3" ht="15.75">
      <c r="A90" s="132" t="s">
        <v>585</v>
      </c>
      <c r="B90" s="133" t="s">
        <v>192</v>
      </c>
      <c r="C90" s="131"/>
    </row>
    <row r="91" spans="1:3" ht="15.75">
      <c r="A91" s="132" t="s">
        <v>586</v>
      </c>
      <c r="B91" s="133" t="s">
        <v>192</v>
      </c>
      <c r="C91" s="131"/>
    </row>
    <row r="92" spans="1:3" ht="15.75">
      <c r="A92" s="132" t="s">
        <v>587</v>
      </c>
      <c r="B92" s="133" t="s">
        <v>192</v>
      </c>
      <c r="C92" s="131"/>
    </row>
    <row r="93" spans="1:3" ht="15.75">
      <c r="A93" s="283" t="s">
        <v>413</v>
      </c>
      <c r="B93" s="126" t="s">
        <v>192</v>
      </c>
      <c r="C93" s="134">
        <f>SUM(C83:C92)</f>
        <v>0</v>
      </c>
    </row>
    <row r="94" spans="1:3" ht="15.75">
      <c r="A94" s="132" t="s">
        <v>588</v>
      </c>
      <c r="B94" s="135" t="s">
        <v>194</v>
      </c>
      <c r="C94" s="131"/>
    </row>
    <row r="95" spans="1:3" ht="15.75">
      <c r="A95" s="132" t="s">
        <v>589</v>
      </c>
      <c r="B95" s="133" t="s">
        <v>194</v>
      </c>
      <c r="C95" s="131"/>
    </row>
    <row r="96" spans="1:3" ht="15.75">
      <c r="A96" s="132" t="s">
        <v>590</v>
      </c>
      <c r="B96" s="135" t="s">
        <v>194</v>
      </c>
      <c r="C96" s="131"/>
    </row>
    <row r="97" spans="1:3" ht="15.75">
      <c r="A97" s="135" t="s">
        <v>591</v>
      </c>
      <c r="B97" s="133" t="s">
        <v>194</v>
      </c>
      <c r="C97" s="131"/>
    </row>
    <row r="98" spans="1:3" ht="15.75">
      <c r="A98" s="135" t="s">
        <v>592</v>
      </c>
      <c r="B98" s="135" t="s">
        <v>194</v>
      </c>
      <c r="C98" s="131"/>
    </row>
    <row r="99" spans="1:3" ht="15.75">
      <c r="A99" s="135" t="s">
        <v>593</v>
      </c>
      <c r="B99" s="133" t="s">
        <v>194</v>
      </c>
      <c r="C99" s="131"/>
    </row>
    <row r="100" spans="1:3" ht="15.75">
      <c r="A100" s="132" t="s">
        <v>594</v>
      </c>
      <c r="B100" s="135" t="s">
        <v>194</v>
      </c>
      <c r="C100" s="131"/>
    </row>
    <row r="101" spans="1:3" ht="15.75">
      <c r="A101" s="132" t="s">
        <v>598</v>
      </c>
      <c r="B101" s="133" t="s">
        <v>194</v>
      </c>
      <c r="C101" s="131"/>
    </row>
    <row r="102" spans="1:3" ht="15.75">
      <c r="A102" s="132" t="s">
        <v>596</v>
      </c>
      <c r="B102" s="135" t="s">
        <v>194</v>
      </c>
      <c r="C102" s="131"/>
    </row>
    <row r="103" spans="1:3" ht="15.75">
      <c r="A103" s="132" t="s">
        <v>597</v>
      </c>
      <c r="B103" s="133" t="s">
        <v>194</v>
      </c>
      <c r="C103" s="131"/>
    </row>
    <row r="104" spans="1:3" ht="31.5">
      <c r="A104" s="283" t="s">
        <v>412</v>
      </c>
      <c r="B104" s="126" t="s">
        <v>194</v>
      </c>
      <c r="C104" s="134">
        <f>SUM(C94:C103)</f>
        <v>0</v>
      </c>
    </row>
    <row r="105" spans="1:3" ht="15.75">
      <c r="A105" s="132" t="s">
        <v>588</v>
      </c>
      <c r="B105" s="135" t="s">
        <v>197</v>
      </c>
      <c r="C105" s="131"/>
    </row>
    <row r="106" spans="1:3" ht="15.75">
      <c r="A106" s="132" t="s">
        <v>589</v>
      </c>
      <c r="B106" s="135" t="s">
        <v>197</v>
      </c>
      <c r="C106" s="131"/>
    </row>
    <row r="107" spans="1:3" ht="15.75">
      <c r="A107" s="132" t="s">
        <v>590</v>
      </c>
      <c r="B107" s="135" t="s">
        <v>197</v>
      </c>
      <c r="C107" s="131"/>
    </row>
    <row r="108" spans="1:3" ht="15.75">
      <c r="A108" s="135" t="s">
        <v>591</v>
      </c>
      <c r="B108" s="135" t="s">
        <v>197</v>
      </c>
      <c r="C108" s="131"/>
    </row>
    <row r="109" spans="1:3" ht="15.75">
      <c r="A109" s="135" t="s">
        <v>592</v>
      </c>
      <c r="B109" s="135" t="s">
        <v>197</v>
      </c>
      <c r="C109" s="131"/>
    </row>
    <row r="110" spans="1:3" ht="15.75">
      <c r="A110" s="135" t="s">
        <v>593</v>
      </c>
      <c r="B110" s="135" t="s">
        <v>197</v>
      </c>
      <c r="C110" s="131"/>
    </row>
    <row r="111" spans="1:3" ht="15.75">
      <c r="A111" s="132" t="s">
        <v>594</v>
      </c>
      <c r="B111" s="135" t="s">
        <v>794</v>
      </c>
      <c r="C111" s="131">
        <v>15440</v>
      </c>
    </row>
    <row r="112" spans="1:3" ht="15.75">
      <c r="A112" s="132" t="s">
        <v>598</v>
      </c>
      <c r="B112" s="135" t="s">
        <v>794</v>
      </c>
      <c r="C112" s="131"/>
    </row>
    <row r="113" spans="1:3" ht="15.75">
      <c r="A113" s="132" t="s">
        <v>596</v>
      </c>
      <c r="B113" s="135" t="s">
        <v>794</v>
      </c>
      <c r="C113" s="131"/>
    </row>
    <row r="114" spans="1:3" ht="15.75">
      <c r="A114" s="132" t="s">
        <v>597</v>
      </c>
      <c r="B114" s="135" t="s">
        <v>794</v>
      </c>
      <c r="C114" s="131"/>
    </row>
    <row r="115" spans="1:3" ht="15.75">
      <c r="A115" s="136" t="s">
        <v>451</v>
      </c>
      <c r="B115" s="126" t="s">
        <v>794</v>
      </c>
      <c r="C115" s="134">
        <v>15440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  <headerFooter>
    <oddHeader>&amp;R&amp;"-,Félkövér"19.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workbookViewId="0" topLeftCell="A117">
      <selection activeCell="A124" sqref="A124"/>
    </sheetView>
  </sheetViews>
  <sheetFormatPr defaultColWidth="9.140625" defaultRowHeight="15"/>
  <cols>
    <col min="1" max="1" width="80.140625" style="101" customWidth="1"/>
    <col min="2" max="2" width="10.7109375" style="101" customWidth="1"/>
    <col min="3" max="3" width="14.57421875" style="284" customWidth="1"/>
    <col min="4" max="4" width="15.421875" style="101" customWidth="1"/>
    <col min="5" max="5" width="12.140625" style="101" customWidth="1"/>
    <col min="6" max="8" width="9.140625" style="101" customWidth="1"/>
    <col min="9" max="9" width="12.421875" style="101" customWidth="1"/>
    <col min="10" max="10" width="10.8515625" style="101" customWidth="1"/>
    <col min="11" max="11" width="12.28125" style="101" customWidth="1"/>
    <col min="12" max="16384" width="9.140625" style="101" customWidth="1"/>
  </cols>
  <sheetData>
    <row r="1" spans="1:4" ht="26.25" customHeight="1">
      <c r="A1" s="403" t="s">
        <v>712</v>
      </c>
      <c r="B1" s="404"/>
      <c r="C1" s="404"/>
      <c r="D1" s="404"/>
    </row>
    <row r="2" spans="1:4" ht="30.75" customHeight="1">
      <c r="A2" s="405" t="s">
        <v>2</v>
      </c>
      <c r="B2" s="404"/>
      <c r="C2" s="404"/>
      <c r="D2" s="404"/>
    </row>
    <row r="4" ht="15.75">
      <c r="A4" s="104" t="s">
        <v>643</v>
      </c>
    </row>
    <row r="5" spans="1:5" ht="48.75" customHeight="1">
      <c r="A5" s="87" t="s">
        <v>62</v>
      </c>
      <c r="B5" s="88" t="s">
        <v>63</v>
      </c>
      <c r="C5" s="285" t="s">
        <v>710</v>
      </c>
      <c r="D5" s="176" t="s">
        <v>727</v>
      </c>
      <c r="E5" s="176" t="s">
        <v>728</v>
      </c>
    </row>
    <row r="6" spans="1:5" ht="15.75">
      <c r="A6" s="90" t="s">
        <v>365</v>
      </c>
      <c r="B6" s="109" t="s">
        <v>89</v>
      </c>
      <c r="C6" s="286">
        <v>84621</v>
      </c>
      <c r="D6" s="31">
        <v>83853</v>
      </c>
      <c r="E6" s="31">
        <v>86666</v>
      </c>
    </row>
    <row r="7" spans="1:5" ht="15.75">
      <c r="A7" s="93" t="s">
        <v>366</v>
      </c>
      <c r="B7" s="109" t="s">
        <v>96</v>
      </c>
      <c r="C7" s="286">
        <v>9548</v>
      </c>
      <c r="D7" s="31">
        <v>7359</v>
      </c>
      <c r="E7" s="31">
        <v>7920</v>
      </c>
    </row>
    <row r="8" spans="1:5" ht="15.75">
      <c r="A8" s="110" t="s">
        <v>457</v>
      </c>
      <c r="B8" s="111" t="s">
        <v>97</v>
      </c>
      <c r="C8" s="287">
        <f>SUM(C6:C7)</f>
        <v>94169</v>
      </c>
      <c r="D8" s="38">
        <f>SUM(D6:D7)</f>
        <v>91212</v>
      </c>
      <c r="E8" s="38">
        <f>SUM(E6:E7)</f>
        <v>94586</v>
      </c>
    </row>
    <row r="9" spans="1:5" ht="15.75">
      <c r="A9" s="94" t="s">
        <v>428</v>
      </c>
      <c r="B9" s="111" t="s">
        <v>98</v>
      </c>
      <c r="C9" s="287">
        <v>23836</v>
      </c>
      <c r="D9" s="38">
        <v>26252</v>
      </c>
      <c r="E9" s="38">
        <v>24176</v>
      </c>
    </row>
    <row r="10" spans="1:5" ht="15.75">
      <c r="A10" s="93" t="s">
        <v>367</v>
      </c>
      <c r="B10" s="109" t="s">
        <v>105</v>
      </c>
      <c r="C10" s="286">
        <v>33727</v>
      </c>
      <c r="D10" s="31">
        <v>31579</v>
      </c>
      <c r="E10" s="31">
        <v>33680</v>
      </c>
    </row>
    <row r="11" spans="1:5" ht="15.75">
      <c r="A11" s="93" t="s">
        <v>458</v>
      </c>
      <c r="B11" s="109" t="s">
        <v>110</v>
      </c>
      <c r="C11" s="286">
        <v>2489</v>
      </c>
      <c r="D11" s="31">
        <v>2855</v>
      </c>
      <c r="E11" s="31">
        <v>5070</v>
      </c>
    </row>
    <row r="12" spans="1:5" ht="15.75">
      <c r="A12" s="93" t="s">
        <v>368</v>
      </c>
      <c r="B12" s="109" t="s">
        <v>122</v>
      </c>
      <c r="C12" s="286">
        <v>81961</v>
      </c>
      <c r="D12" s="31">
        <v>74872</v>
      </c>
      <c r="E12" s="31">
        <v>99125</v>
      </c>
    </row>
    <row r="13" spans="1:5" ht="15.75">
      <c r="A13" s="93" t="s">
        <v>369</v>
      </c>
      <c r="B13" s="109" t="s">
        <v>127</v>
      </c>
      <c r="C13" s="286">
        <v>4581</v>
      </c>
      <c r="D13" s="31">
        <v>4329</v>
      </c>
      <c r="E13" s="31">
        <v>972</v>
      </c>
    </row>
    <row r="14" spans="1:5" ht="15.75">
      <c r="A14" s="93" t="s">
        <v>370</v>
      </c>
      <c r="B14" s="109" t="s">
        <v>136</v>
      </c>
      <c r="C14" s="286">
        <v>100472</v>
      </c>
      <c r="D14" s="31">
        <v>155191</v>
      </c>
      <c r="E14" s="31">
        <v>43720</v>
      </c>
    </row>
    <row r="15" spans="1:5" ht="15.75">
      <c r="A15" s="94" t="s">
        <v>371</v>
      </c>
      <c r="B15" s="111" t="s">
        <v>137</v>
      </c>
      <c r="C15" s="287">
        <f>SUM(C10:C14)</f>
        <v>223230</v>
      </c>
      <c r="D15" s="38">
        <f>SUM(D10:D14)</f>
        <v>268826</v>
      </c>
      <c r="E15" s="38">
        <f>SUM(E10:E14)</f>
        <v>182567</v>
      </c>
    </row>
    <row r="16" spans="1:5" ht="15.75">
      <c r="A16" s="64" t="s">
        <v>138</v>
      </c>
      <c r="B16" s="109" t="s">
        <v>139</v>
      </c>
      <c r="C16" s="286"/>
      <c r="D16" s="31"/>
      <c r="E16" s="31"/>
    </row>
    <row r="17" spans="1:5" ht="15.75">
      <c r="A17" s="64" t="s">
        <v>372</v>
      </c>
      <c r="B17" s="109" t="s">
        <v>140</v>
      </c>
      <c r="C17" s="286">
        <v>1667</v>
      </c>
      <c r="D17" s="31">
        <v>1085</v>
      </c>
      <c r="E17" s="31"/>
    </row>
    <row r="18" spans="1:5" ht="15.75">
      <c r="A18" s="112" t="s">
        <v>434</v>
      </c>
      <c r="B18" s="109" t="s">
        <v>141</v>
      </c>
      <c r="C18" s="286">
        <v>841</v>
      </c>
      <c r="D18" s="31">
        <v>852</v>
      </c>
      <c r="E18" s="31"/>
    </row>
    <row r="19" spans="1:5" ht="15.75">
      <c r="A19" s="112" t="s">
        <v>435</v>
      </c>
      <c r="B19" s="109" t="s">
        <v>142</v>
      </c>
      <c r="C19" s="286"/>
      <c r="D19" s="31">
        <v>469</v>
      </c>
      <c r="E19" s="31"/>
    </row>
    <row r="20" spans="1:5" ht="15.75">
      <c r="A20" s="112" t="s">
        <v>436</v>
      </c>
      <c r="B20" s="109" t="s">
        <v>143</v>
      </c>
      <c r="C20" s="286"/>
      <c r="D20" s="31"/>
      <c r="E20" s="31"/>
    </row>
    <row r="21" spans="1:5" ht="15.75">
      <c r="A21" s="64" t="s">
        <v>437</v>
      </c>
      <c r="B21" s="109" t="s">
        <v>144</v>
      </c>
      <c r="C21" s="286">
        <v>1753</v>
      </c>
      <c r="D21" s="31">
        <v>872</v>
      </c>
      <c r="E21" s="31"/>
    </row>
    <row r="22" spans="1:5" ht="15.75">
      <c r="A22" s="64" t="s">
        <v>438</v>
      </c>
      <c r="B22" s="109" t="s">
        <v>145</v>
      </c>
      <c r="C22" s="286"/>
      <c r="D22" s="31">
        <v>500</v>
      </c>
      <c r="E22" s="31">
        <v>1300</v>
      </c>
    </row>
    <row r="23" spans="1:5" ht="15.75">
      <c r="A23" s="64" t="s">
        <v>439</v>
      </c>
      <c r="B23" s="109" t="s">
        <v>146</v>
      </c>
      <c r="C23" s="286">
        <v>9815</v>
      </c>
      <c r="D23" s="31">
        <v>11975</v>
      </c>
      <c r="E23" s="31">
        <v>29967</v>
      </c>
    </row>
    <row r="24" spans="1:5" ht="15.75">
      <c r="A24" s="68" t="s">
        <v>401</v>
      </c>
      <c r="B24" s="111" t="s">
        <v>147</v>
      </c>
      <c r="C24" s="287">
        <f>SUM(C16:C23)</f>
        <v>14076</v>
      </c>
      <c r="D24" s="38">
        <f>SUM(D16:D23)</f>
        <v>15753</v>
      </c>
      <c r="E24" s="38">
        <f>SUM(E22:E23)</f>
        <v>31267</v>
      </c>
    </row>
    <row r="25" spans="1:5" ht="15.75">
      <c r="A25" s="78" t="s">
        <v>440</v>
      </c>
      <c r="B25" s="109" t="s">
        <v>148</v>
      </c>
      <c r="C25" s="286"/>
      <c r="D25" s="31"/>
      <c r="E25" s="31"/>
    </row>
    <row r="26" spans="1:5" ht="15.75">
      <c r="A26" s="78" t="s">
        <v>149</v>
      </c>
      <c r="B26" s="109" t="s">
        <v>150</v>
      </c>
      <c r="C26" s="286">
        <v>53</v>
      </c>
      <c r="D26" s="31">
        <v>1878</v>
      </c>
      <c r="E26" s="31"/>
    </row>
    <row r="27" spans="1:5" ht="31.5">
      <c r="A27" s="78" t="s">
        <v>151</v>
      </c>
      <c r="B27" s="109" t="s">
        <v>152</v>
      </c>
      <c r="C27" s="286"/>
      <c r="D27" s="31"/>
      <c r="E27" s="31"/>
    </row>
    <row r="28" spans="1:5" ht="15.75">
      <c r="A28" s="78" t="s">
        <v>402</v>
      </c>
      <c r="B28" s="109" t="s">
        <v>153</v>
      </c>
      <c r="C28" s="286"/>
      <c r="D28" s="31"/>
      <c r="E28" s="31"/>
    </row>
    <row r="29" spans="1:5" ht="31.5">
      <c r="A29" s="78" t="s">
        <v>441</v>
      </c>
      <c r="B29" s="109" t="s">
        <v>154</v>
      </c>
      <c r="C29" s="286"/>
      <c r="D29" s="31"/>
      <c r="E29" s="31"/>
    </row>
    <row r="30" spans="1:5" ht="15.75">
      <c r="A30" s="78" t="s">
        <v>404</v>
      </c>
      <c r="B30" s="109" t="s">
        <v>155</v>
      </c>
      <c r="C30" s="286"/>
      <c r="D30" s="31"/>
      <c r="E30" s="31"/>
    </row>
    <row r="31" spans="1:5" ht="31.5">
      <c r="A31" s="78" t="s">
        <v>442</v>
      </c>
      <c r="B31" s="109" t="s">
        <v>156</v>
      </c>
      <c r="C31" s="286"/>
      <c r="D31" s="31"/>
      <c r="E31" s="31"/>
    </row>
    <row r="32" spans="1:5" ht="15.75">
      <c r="A32" s="78" t="s">
        <v>443</v>
      </c>
      <c r="B32" s="109" t="s">
        <v>157</v>
      </c>
      <c r="C32" s="286"/>
      <c r="D32" s="31"/>
      <c r="E32" s="31"/>
    </row>
    <row r="33" spans="1:5" ht="15.75">
      <c r="A33" s="78" t="s">
        <v>158</v>
      </c>
      <c r="B33" s="109" t="s">
        <v>159</v>
      </c>
      <c r="C33" s="286"/>
      <c r="D33" s="31"/>
      <c r="E33" s="31"/>
    </row>
    <row r="34" spans="1:5" ht="15.75">
      <c r="A34" s="55" t="s">
        <v>160</v>
      </c>
      <c r="B34" s="109" t="s">
        <v>161</v>
      </c>
      <c r="C34" s="286"/>
      <c r="D34" s="31"/>
      <c r="E34" s="31"/>
    </row>
    <row r="35" spans="1:5" ht="15.75">
      <c r="A35" s="78" t="s">
        <v>444</v>
      </c>
      <c r="B35" s="109" t="s">
        <v>163</v>
      </c>
      <c r="C35" s="286">
        <v>8966</v>
      </c>
      <c r="D35" s="31">
        <v>10593</v>
      </c>
      <c r="E35" s="31">
        <v>13100</v>
      </c>
    </row>
    <row r="36" spans="1:5" ht="15.75">
      <c r="A36" s="55" t="s">
        <v>628</v>
      </c>
      <c r="B36" s="109" t="s">
        <v>163</v>
      </c>
      <c r="C36" s="286"/>
      <c r="D36" s="31"/>
      <c r="E36" s="31">
        <v>13122</v>
      </c>
    </row>
    <row r="37" spans="1:5" ht="15.75">
      <c r="A37" s="55" t="s">
        <v>629</v>
      </c>
      <c r="B37" s="109" t="s">
        <v>163</v>
      </c>
      <c r="C37" s="286"/>
      <c r="D37" s="31"/>
      <c r="E37" s="31">
        <v>6500</v>
      </c>
    </row>
    <row r="38" spans="1:5" ht="15.75">
      <c r="A38" s="68" t="s">
        <v>407</v>
      </c>
      <c r="B38" s="111" t="s">
        <v>164</v>
      </c>
      <c r="C38" s="287">
        <f>SUM(C25:C37)</f>
        <v>9019</v>
      </c>
      <c r="D38" s="38">
        <f>SUM(D25:D37)</f>
        <v>12471</v>
      </c>
      <c r="E38" s="38">
        <f>SUM(E35:E37)</f>
        <v>32722</v>
      </c>
    </row>
    <row r="39" spans="1:5" ht="15.75">
      <c r="A39" s="113" t="s">
        <v>575</v>
      </c>
      <c r="B39" s="114"/>
      <c r="C39" s="286"/>
      <c r="D39" s="31"/>
      <c r="E39" s="31"/>
    </row>
    <row r="40" spans="1:5" ht="15.75">
      <c r="A40" s="91" t="s">
        <v>165</v>
      </c>
      <c r="B40" s="109" t="s">
        <v>166</v>
      </c>
      <c r="C40" s="286">
        <v>2980</v>
      </c>
      <c r="D40" s="31">
        <v>707</v>
      </c>
      <c r="E40" s="31"/>
    </row>
    <row r="41" spans="1:5" ht="15.75">
      <c r="A41" s="91" t="s">
        <v>445</v>
      </c>
      <c r="B41" s="109" t="s">
        <v>167</v>
      </c>
      <c r="C41" s="286">
        <v>10176</v>
      </c>
      <c r="D41" s="31">
        <v>14776</v>
      </c>
      <c r="E41" s="31">
        <v>197154</v>
      </c>
    </row>
    <row r="42" spans="1:5" ht="15.75">
      <c r="A42" s="91" t="s">
        <v>168</v>
      </c>
      <c r="B42" s="109" t="s">
        <v>169</v>
      </c>
      <c r="C42" s="286">
        <v>426</v>
      </c>
      <c r="D42" s="31">
        <v>1471</v>
      </c>
      <c r="E42" s="31"/>
    </row>
    <row r="43" spans="1:5" ht="15.75">
      <c r="A43" s="91" t="s">
        <v>170</v>
      </c>
      <c r="B43" s="109" t="s">
        <v>171</v>
      </c>
      <c r="C43" s="286">
        <v>226623</v>
      </c>
      <c r="D43" s="31">
        <v>297109</v>
      </c>
      <c r="E43" s="31">
        <v>12759</v>
      </c>
    </row>
    <row r="44" spans="1:5" ht="15.75">
      <c r="A44" s="91" t="s">
        <v>172</v>
      </c>
      <c r="B44" s="109" t="s">
        <v>173</v>
      </c>
      <c r="C44" s="286"/>
      <c r="D44" s="31"/>
      <c r="E44" s="31"/>
    </row>
    <row r="45" spans="1:5" ht="15.75">
      <c r="A45" s="91" t="s">
        <v>174</v>
      </c>
      <c r="B45" s="109" t="s">
        <v>175</v>
      </c>
      <c r="C45" s="286"/>
      <c r="D45" s="31"/>
      <c r="E45" s="31"/>
    </row>
    <row r="46" spans="1:5" ht="15.75">
      <c r="A46" s="91" t="s">
        <v>176</v>
      </c>
      <c r="B46" s="109" t="s">
        <v>177</v>
      </c>
      <c r="C46" s="286">
        <v>7056</v>
      </c>
      <c r="D46" s="31">
        <v>14088</v>
      </c>
      <c r="E46" s="31">
        <v>56673</v>
      </c>
    </row>
    <row r="47" spans="1:5" ht="15.75">
      <c r="A47" s="95" t="s">
        <v>409</v>
      </c>
      <c r="B47" s="111" t="s">
        <v>178</v>
      </c>
      <c r="C47" s="287">
        <f>SUM(C40:C46)</f>
        <v>247261</v>
      </c>
      <c r="D47" s="38">
        <f>SUM(D40:D46)</f>
        <v>328151</v>
      </c>
      <c r="E47" s="38">
        <f>SUM(E41:E46)</f>
        <v>266586</v>
      </c>
    </row>
    <row r="48" spans="1:5" ht="15.75">
      <c r="A48" s="64" t="s">
        <v>179</v>
      </c>
      <c r="B48" s="109" t="s">
        <v>180</v>
      </c>
      <c r="C48" s="286">
        <v>30987</v>
      </c>
      <c r="D48" s="31">
        <v>15103</v>
      </c>
      <c r="E48" s="31">
        <v>36981</v>
      </c>
    </row>
    <row r="49" spans="1:5" ht="15.75">
      <c r="A49" s="64" t="s">
        <v>181</v>
      </c>
      <c r="B49" s="109" t="s">
        <v>182</v>
      </c>
      <c r="C49" s="286"/>
      <c r="D49" s="31"/>
      <c r="E49" s="31"/>
    </row>
    <row r="50" spans="1:5" ht="15.75">
      <c r="A50" s="64" t="s">
        <v>183</v>
      </c>
      <c r="B50" s="109" t="s">
        <v>184</v>
      </c>
      <c r="C50" s="286"/>
      <c r="D50" s="31"/>
      <c r="E50" s="31"/>
    </row>
    <row r="51" spans="1:5" ht="15.75">
      <c r="A51" s="64" t="s">
        <v>185</v>
      </c>
      <c r="B51" s="109" t="s">
        <v>186</v>
      </c>
      <c r="C51" s="286">
        <v>7396</v>
      </c>
      <c r="D51" s="31">
        <v>2671</v>
      </c>
      <c r="E51" s="31">
        <v>9189</v>
      </c>
    </row>
    <row r="52" spans="1:5" ht="15.75">
      <c r="A52" s="68" t="s">
        <v>410</v>
      </c>
      <c r="B52" s="111" t="s">
        <v>187</v>
      </c>
      <c r="C52" s="287">
        <f>SUM(C48:C51)</f>
        <v>38383</v>
      </c>
      <c r="D52" s="38">
        <f>SUM(D48:D51)</f>
        <v>17774</v>
      </c>
      <c r="E52" s="38">
        <f>SUM(E48:E51)</f>
        <v>46170</v>
      </c>
    </row>
    <row r="53" spans="1:5" ht="31.5">
      <c r="A53" s="64" t="s">
        <v>188</v>
      </c>
      <c r="B53" s="109" t="s">
        <v>189</v>
      </c>
      <c r="C53" s="286"/>
      <c r="D53" s="31"/>
      <c r="E53" s="31"/>
    </row>
    <row r="54" spans="1:5" ht="31.5">
      <c r="A54" s="64" t="s">
        <v>446</v>
      </c>
      <c r="B54" s="109" t="s">
        <v>190</v>
      </c>
      <c r="C54" s="286"/>
      <c r="D54" s="31"/>
      <c r="E54" s="31"/>
    </row>
    <row r="55" spans="1:5" ht="31.5">
      <c r="A55" s="64" t="s">
        <v>447</v>
      </c>
      <c r="B55" s="109" t="s">
        <v>191</v>
      </c>
      <c r="C55" s="286"/>
      <c r="D55" s="31"/>
      <c r="E55" s="31"/>
    </row>
    <row r="56" spans="1:5" ht="15.75">
      <c r="A56" s="64" t="s">
        <v>448</v>
      </c>
      <c r="B56" s="109" t="s">
        <v>192</v>
      </c>
      <c r="C56" s="286">
        <v>828</v>
      </c>
      <c r="D56" s="31"/>
      <c r="E56" s="31"/>
    </row>
    <row r="57" spans="1:5" ht="31.5">
      <c r="A57" s="64" t="s">
        <v>449</v>
      </c>
      <c r="B57" s="109" t="s">
        <v>193</v>
      </c>
      <c r="C57" s="286"/>
      <c r="D57" s="31"/>
      <c r="E57" s="31"/>
    </row>
    <row r="58" spans="1:5" ht="31.5">
      <c r="A58" s="64" t="s">
        <v>450</v>
      </c>
      <c r="B58" s="109" t="s">
        <v>194</v>
      </c>
      <c r="C58" s="286"/>
      <c r="D58" s="31"/>
      <c r="E58" s="31"/>
    </row>
    <row r="59" spans="1:5" ht="15.75">
      <c r="A59" s="64" t="s">
        <v>195</v>
      </c>
      <c r="B59" s="109" t="s">
        <v>196</v>
      </c>
      <c r="C59" s="286"/>
      <c r="D59" s="31"/>
      <c r="E59" s="31"/>
    </row>
    <row r="60" spans="1:5" ht="15.75">
      <c r="A60" s="64" t="s">
        <v>451</v>
      </c>
      <c r="B60" s="109" t="s">
        <v>197</v>
      </c>
      <c r="C60" s="286">
        <v>14906</v>
      </c>
      <c r="D60" s="31"/>
      <c r="E60" s="31">
        <v>15441</v>
      </c>
    </row>
    <row r="61" spans="1:5" ht="15.75">
      <c r="A61" s="68" t="s">
        <v>411</v>
      </c>
      <c r="B61" s="111" t="s">
        <v>198</v>
      </c>
      <c r="C61" s="287">
        <f>SUM(C53:C60)</f>
        <v>15734</v>
      </c>
      <c r="D61" s="287">
        <f>SUM(D53:D60)</f>
        <v>0</v>
      </c>
      <c r="E61" s="287">
        <f>SUM(E53:E60)</f>
        <v>15441</v>
      </c>
    </row>
    <row r="62" spans="1:5" ht="15.75">
      <c r="A62" s="113" t="s">
        <v>574</v>
      </c>
      <c r="B62" s="114"/>
      <c r="C62" s="286"/>
      <c r="D62" s="31"/>
      <c r="E62" s="31"/>
    </row>
    <row r="63" spans="1:5" ht="15.75">
      <c r="A63" s="115" t="s">
        <v>459</v>
      </c>
      <c r="B63" s="116" t="s">
        <v>199</v>
      </c>
      <c r="C63" s="287">
        <f>C8+C9+C15+C24+C38+C47+C52+C61</f>
        <v>665708</v>
      </c>
      <c r="D63" s="38">
        <f>SUM(D61,D52,D47,D38,D24,D15,D9,D8)</f>
        <v>760439</v>
      </c>
      <c r="E63" s="38">
        <f>E8+E9+E15+E24+E38+E47+E52+E61</f>
        <v>693515</v>
      </c>
    </row>
    <row r="64" spans="1:5" ht="15.75">
      <c r="A64" s="64" t="s">
        <v>416</v>
      </c>
      <c r="B64" s="93" t="s">
        <v>207</v>
      </c>
      <c r="C64" s="185">
        <v>76757</v>
      </c>
      <c r="D64" s="31"/>
      <c r="E64" s="185"/>
    </row>
    <row r="65" spans="1:5" ht="15.75">
      <c r="A65" s="80" t="s">
        <v>419</v>
      </c>
      <c r="B65" s="93" t="s">
        <v>215</v>
      </c>
      <c r="C65" s="184"/>
      <c r="D65" s="31"/>
      <c r="E65" s="184"/>
    </row>
    <row r="66" spans="1:5" ht="15.75">
      <c r="A66" s="80" t="s">
        <v>216</v>
      </c>
      <c r="B66" s="93" t="s">
        <v>217</v>
      </c>
      <c r="C66" s="184"/>
      <c r="D66" s="31"/>
      <c r="E66" s="184"/>
    </row>
    <row r="67" spans="1:5" ht="15.75">
      <c r="A67" s="80" t="s">
        <v>218</v>
      </c>
      <c r="B67" s="93" t="s">
        <v>219</v>
      </c>
      <c r="C67" s="184"/>
      <c r="D67" s="31">
        <v>10075</v>
      </c>
      <c r="E67" s="184">
        <v>11209</v>
      </c>
    </row>
    <row r="68" spans="1:5" ht="15.75">
      <c r="A68" s="80" t="s">
        <v>220</v>
      </c>
      <c r="B68" s="93" t="s">
        <v>221</v>
      </c>
      <c r="C68" s="184">
        <v>196476</v>
      </c>
      <c r="D68" s="31">
        <v>206221</v>
      </c>
      <c r="E68" s="184">
        <v>206627</v>
      </c>
    </row>
    <row r="69" spans="1:5" ht="15.75">
      <c r="A69" s="80" t="s">
        <v>222</v>
      </c>
      <c r="B69" s="93" t="s">
        <v>223</v>
      </c>
      <c r="C69" s="184"/>
      <c r="D69" s="80"/>
      <c r="E69" s="184"/>
    </row>
    <row r="70" spans="1:5" ht="15.75">
      <c r="A70" s="80" t="s">
        <v>224</v>
      </c>
      <c r="B70" s="93" t="s">
        <v>225</v>
      </c>
      <c r="C70" s="184"/>
      <c r="D70" s="80"/>
      <c r="E70" s="184"/>
    </row>
    <row r="71" spans="1:5" ht="15.75">
      <c r="A71" s="80" t="s">
        <v>226</v>
      </c>
      <c r="B71" s="93" t="s">
        <v>227</v>
      </c>
      <c r="C71" s="184"/>
      <c r="D71" s="80"/>
      <c r="E71" s="184"/>
    </row>
    <row r="72" spans="1:5" ht="15.75">
      <c r="A72" s="82" t="s">
        <v>420</v>
      </c>
      <c r="B72" s="94" t="s">
        <v>228</v>
      </c>
      <c r="C72" s="182">
        <f>SUM(C64:C71)</f>
        <v>273233</v>
      </c>
      <c r="D72" s="182">
        <f>SUM(D64:D71)</f>
        <v>216296</v>
      </c>
      <c r="E72" s="182">
        <f>SUM(E64:E71)</f>
        <v>217836</v>
      </c>
    </row>
    <row r="73" spans="1:5" ht="15.75">
      <c r="A73" s="80" t="s">
        <v>229</v>
      </c>
      <c r="B73" s="93" t="s">
        <v>230</v>
      </c>
      <c r="C73" s="184"/>
      <c r="D73" s="184"/>
      <c r="E73" s="80"/>
    </row>
    <row r="74" spans="1:5" ht="15.75">
      <c r="A74" s="64" t="s">
        <v>231</v>
      </c>
      <c r="B74" s="93" t="s">
        <v>232</v>
      </c>
      <c r="C74" s="185"/>
      <c r="D74" s="185"/>
      <c r="E74" s="64"/>
    </row>
    <row r="75" spans="1:5" ht="15.75">
      <c r="A75" s="80" t="s">
        <v>456</v>
      </c>
      <c r="B75" s="93" t="s">
        <v>233</v>
      </c>
      <c r="C75" s="184"/>
      <c r="D75" s="184"/>
      <c r="E75" s="80"/>
    </row>
    <row r="76" spans="1:5" ht="15.75">
      <c r="A76" s="80" t="s">
        <v>425</v>
      </c>
      <c r="B76" s="93" t="s">
        <v>234</v>
      </c>
      <c r="C76" s="184"/>
      <c r="D76" s="184"/>
      <c r="E76" s="80"/>
    </row>
    <row r="77" spans="1:5" ht="15.75">
      <c r="A77" s="82" t="s">
        <v>426</v>
      </c>
      <c r="B77" s="94" t="s">
        <v>238</v>
      </c>
      <c r="C77" s="182">
        <f>SUM(C73:C76)</f>
        <v>0</v>
      </c>
      <c r="D77" s="182">
        <f>SUM(D73:D76)</f>
        <v>0</v>
      </c>
      <c r="E77" s="182">
        <f>SUM(E73:E76)</f>
        <v>0</v>
      </c>
    </row>
    <row r="78" spans="1:5" ht="15.75">
      <c r="A78" s="64" t="s">
        <v>239</v>
      </c>
      <c r="B78" s="93" t="s">
        <v>240</v>
      </c>
      <c r="C78" s="185"/>
      <c r="D78" s="185"/>
      <c r="E78" s="64"/>
    </row>
    <row r="79" spans="1:11" ht="15.75">
      <c r="A79" s="117" t="s">
        <v>460</v>
      </c>
      <c r="B79" s="118" t="s">
        <v>241</v>
      </c>
      <c r="C79" s="182">
        <f>C72+C77+C78</f>
        <v>273233</v>
      </c>
      <c r="D79" s="182">
        <f>D72+D77+D78</f>
        <v>216296</v>
      </c>
      <c r="E79" s="182">
        <f>E72+E77+E78</f>
        <v>217836</v>
      </c>
      <c r="H79" s="183"/>
      <c r="I79" s="183"/>
      <c r="J79" s="183"/>
      <c r="K79" s="183"/>
    </row>
    <row r="80" spans="1:11" ht="15.75">
      <c r="A80" s="119" t="s">
        <v>497</v>
      </c>
      <c r="B80" s="34"/>
      <c r="C80" s="287">
        <f>C63+C79</f>
        <v>938941</v>
      </c>
      <c r="D80" s="38">
        <f>SUM(D79,D63)</f>
        <v>976735</v>
      </c>
      <c r="E80" s="38">
        <f>E63+E79</f>
        <v>911351</v>
      </c>
      <c r="H80" s="236"/>
      <c r="I80" s="237"/>
      <c r="J80" s="237"/>
      <c r="K80" s="237"/>
    </row>
    <row r="81" spans="1:11" ht="51.75" customHeight="1">
      <c r="A81" s="87" t="s">
        <v>62</v>
      </c>
      <c r="B81" s="88" t="s">
        <v>24</v>
      </c>
      <c r="C81" s="285" t="s">
        <v>732</v>
      </c>
      <c r="D81" s="176" t="s">
        <v>727</v>
      </c>
      <c r="E81" s="176" t="s">
        <v>711</v>
      </c>
      <c r="H81" s="249"/>
      <c r="I81" s="183"/>
      <c r="J81" s="183"/>
      <c r="K81" s="183"/>
    </row>
    <row r="82" spans="1:11" ht="15.75">
      <c r="A82" s="93" t="s">
        <v>499</v>
      </c>
      <c r="B82" s="91" t="s">
        <v>254</v>
      </c>
      <c r="C82" s="288">
        <v>275934</v>
      </c>
      <c r="D82" s="152">
        <v>299088</v>
      </c>
      <c r="E82" s="92">
        <v>312178</v>
      </c>
      <c r="H82" s="249"/>
      <c r="I82" s="183"/>
      <c r="J82" s="183"/>
      <c r="K82" s="183"/>
    </row>
    <row r="83" spans="1:11" ht="15.75">
      <c r="A83" s="93" t="s">
        <v>255</v>
      </c>
      <c r="B83" s="91" t="s">
        <v>256</v>
      </c>
      <c r="C83" s="288"/>
      <c r="D83" s="152"/>
      <c r="E83" s="92"/>
      <c r="H83" s="249"/>
      <c r="I83" s="183"/>
      <c r="J83" s="183"/>
      <c r="K83" s="183"/>
    </row>
    <row r="84" spans="1:11" ht="31.5">
      <c r="A84" s="93" t="s">
        <v>257</v>
      </c>
      <c r="B84" s="91" t="s">
        <v>258</v>
      </c>
      <c r="C84" s="288"/>
      <c r="D84" s="152"/>
      <c r="E84" s="92"/>
      <c r="H84" s="249"/>
      <c r="I84" s="183"/>
      <c r="J84" s="183"/>
      <c r="K84" s="183"/>
    </row>
    <row r="85" spans="1:11" ht="31.5">
      <c r="A85" s="93" t="s">
        <v>461</v>
      </c>
      <c r="B85" s="91" t="s">
        <v>259</v>
      </c>
      <c r="C85" s="288"/>
      <c r="D85" s="152"/>
      <c r="E85" s="92"/>
      <c r="H85" s="249"/>
      <c r="I85" s="183"/>
      <c r="J85" s="183"/>
      <c r="K85" s="183"/>
    </row>
    <row r="86" spans="1:11" ht="31.5">
      <c r="A86" s="93" t="s">
        <v>462</v>
      </c>
      <c r="B86" s="91" t="s">
        <v>260</v>
      </c>
      <c r="C86" s="288"/>
      <c r="D86" s="152"/>
      <c r="E86" s="92"/>
      <c r="H86" s="249"/>
      <c r="I86" s="183"/>
      <c r="J86" s="183"/>
      <c r="K86" s="183"/>
    </row>
    <row r="87" spans="1:11" ht="15.75">
      <c r="A87" s="93" t="s">
        <v>463</v>
      </c>
      <c r="B87" s="91" t="s">
        <v>261</v>
      </c>
      <c r="C87" s="288">
        <v>30251</v>
      </c>
      <c r="D87" s="152">
        <v>19923</v>
      </c>
      <c r="E87" s="92">
        <v>17100</v>
      </c>
      <c r="H87" s="250"/>
      <c r="I87" s="251"/>
      <c r="J87" s="251"/>
      <c r="K87" s="251"/>
    </row>
    <row r="88" spans="1:11" ht="15.75">
      <c r="A88" s="94" t="s">
        <v>500</v>
      </c>
      <c r="B88" s="95" t="s">
        <v>262</v>
      </c>
      <c r="C88" s="289">
        <f>C82+C87</f>
        <v>306185</v>
      </c>
      <c r="D88" s="153">
        <f>SUM(D82:D87)</f>
        <v>319011</v>
      </c>
      <c r="E88" s="96">
        <f>SUM(E82:E87)</f>
        <v>329278</v>
      </c>
      <c r="H88" s="249"/>
      <c r="I88" s="183"/>
      <c r="J88" s="183"/>
      <c r="K88" s="183"/>
    </row>
    <row r="89" spans="1:11" ht="15.75">
      <c r="A89" s="93" t="s">
        <v>502</v>
      </c>
      <c r="B89" s="91" t="s">
        <v>273</v>
      </c>
      <c r="C89" s="288"/>
      <c r="D89" s="152"/>
      <c r="E89" s="152"/>
      <c r="H89" s="249"/>
      <c r="I89" s="183"/>
      <c r="J89" s="183"/>
      <c r="K89" s="183"/>
    </row>
    <row r="90" spans="1:11" ht="15.75">
      <c r="A90" s="93" t="s">
        <v>469</v>
      </c>
      <c r="B90" s="91" t="s">
        <v>274</v>
      </c>
      <c r="C90" s="288"/>
      <c r="D90" s="152"/>
      <c r="E90" s="152"/>
      <c r="H90" s="249"/>
      <c r="I90" s="183"/>
      <c r="J90" s="183"/>
      <c r="K90" s="183"/>
    </row>
    <row r="91" spans="1:11" ht="15.75">
      <c r="A91" s="93" t="s">
        <v>470</v>
      </c>
      <c r="B91" s="91" t="s">
        <v>275</v>
      </c>
      <c r="C91" s="288"/>
      <c r="D91" s="152"/>
      <c r="E91" s="152"/>
      <c r="H91" s="249"/>
      <c r="I91" s="183"/>
      <c r="J91" s="183"/>
      <c r="K91" s="183"/>
    </row>
    <row r="92" spans="1:11" ht="15.75">
      <c r="A92" s="93" t="s">
        <v>471</v>
      </c>
      <c r="B92" s="91" t="s">
        <v>276</v>
      </c>
      <c r="C92" s="288">
        <v>81651</v>
      </c>
      <c r="D92" s="152">
        <v>77871</v>
      </c>
      <c r="E92" s="152">
        <v>78000</v>
      </c>
      <c r="H92" s="249"/>
      <c r="I92" s="183"/>
      <c r="J92" s="183"/>
      <c r="K92" s="183"/>
    </row>
    <row r="93" spans="1:11" ht="15.75">
      <c r="A93" s="93" t="s">
        <v>503</v>
      </c>
      <c r="B93" s="91" t="s">
        <v>291</v>
      </c>
      <c r="C93" s="288">
        <v>92887</v>
      </c>
      <c r="D93" s="152">
        <v>98578</v>
      </c>
      <c r="E93" s="152">
        <v>86000</v>
      </c>
      <c r="H93" s="249"/>
      <c r="I93" s="183"/>
      <c r="J93" s="183"/>
      <c r="K93" s="183"/>
    </row>
    <row r="94" spans="1:11" ht="15.75">
      <c r="A94" s="93" t="s">
        <v>476</v>
      </c>
      <c r="B94" s="91" t="s">
        <v>292</v>
      </c>
      <c r="C94" s="288">
        <v>3255</v>
      </c>
      <c r="D94" s="152">
        <v>7486</v>
      </c>
      <c r="E94" s="152"/>
      <c r="H94" s="250"/>
      <c r="I94" s="251"/>
      <c r="J94" s="251"/>
      <c r="K94" s="251"/>
    </row>
    <row r="95" spans="1:11" ht="15.75">
      <c r="A95" s="94" t="s">
        <v>504</v>
      </c>
      <c r="B95" s="95" t="s">
        <v>293</v>
      </c>
      <c r="C95" s="289">
        <f>C92+C93+C94</f>
        <v>177793</v>
      </c>
      <c r="D95" s="153">
        <f>SUM(D92:D94)</f>
        <v>183935</v>
      </c>
      <c r="E95" s="153">
        <f>E92+E93</f>
        <v>164000</v>
      </c>
      <c r="H95" s="249"/>
      <c r="I95" s="183"/>
      <c r="J95" s="183"/>
      <c r="K95" s="183"/>
    </row>
    <row r="96" spans="1:11" ht="15.75">
      <c r="A96" s="64" t="s">
        <v>294</v>
      </c>
      <c r="B96" s="91" t="s">
        <v>295</v>
      </c>
      <c r="C96" s="288">
        <v>1046</v>
      </c>
      <c r="D96" s="152">
        <v>20065</v>
      </c>
      <c r="E96" s="152">
        <v>20000</v>
      </c>
      <c r="H96" s="249"/>
      <c r="I96" s="183"/>
      <c r="J96" s="183"/>
      <c r="K96" s="183"/>
    </row>
    <row r="97" spans="1:11" ht="15.75">
      <c r="A97" s="64" t="s">
        <v>477</v>
      </c>
      <c r="B97" s="91" t="s">
        <v>296</v>
      </c>
      <c r="C97" s="288">
        <v>19754</v>
      </c>
      <c r="D97" s="152">
        <v>20205</v>
      </c>
      <c r="E97" s="152">
        <v>16350</v>
      </c>
      <c r="H97" s="249"/>
      <c r="I97" s="183"/>
      <c r="J97" s="183"/>
      <c r="K97" s="183"/>
    </row>
    <row r="98" spans="1:11" ht="15.75">
      <c r="A98" s="64" t="s">
        <v>478</v>
      </c>
      <c r="B98" s="91" t="s">
        <v>297</v>
      </c>
      <c r="C98" s="288">
        <v>3890</v>
      </c>
      <c r="D98" s="152">
        <v>8965</v>
      </c>
      <c r="E98" s="152">
        <v>8373</v>
      </c>
      <c r="H98" s="249"/>
      <c r="I98" s="183"/>
      <c r="J98" s="183"/>
      <c r="K98" s="183"/>
    </row>
    <row r="99" spans="1:11" ht="15.75">
      <c r="A99" s="64" t="s">
        <v>479</v>
      </c>
      <c r="B99" s="91" t="s">
        <v>298</v>
      </c>
      <c r="C99" s="288">
        <v>3351</v>
      </c>
      <c r="D99" s="152">
        <v>1831</v>
      </c>
      <c r="E99" s="152">
        <v>700</v>
      </c>
      <c r="H99" s="249"/>
      <c r="I99" s="183"/>
      <c r="J99" s="183"/>
      <c r="K99" s="183"/>
    </row>
    <row r="100" spans="1:11" ht="15.75">
      <c r="A100" s="64" t="s">
        <v>299</v>
      </c>
      <c r="B100" s="91" t="s">
        <v>300</v>
      </c>
      <c r="C100" s="288">
        <v>15726</v>
      </c>
      <c r="D100" s="152">
        <v>13809</v>
      </c>
      <c r="E100" s="152">
        <v>6000</v>
      </c>
      <c r="H100" s="249"/>
      <c r="I100" s="183"/>
      <c r="J100" s="183"/>
      <c r="K100" s="183"/>
    </row>
    <row r="101" spans="1:11" ht="15.75">
      <c r="A101" s="64" t="s">
        <v>301</v>
      </c>
      <c r="B101" s="91" t="s">
        <v>302</v>
      </c>
      <c r="C101" s="288">
        <v>6270</v>
      </c>
      <c r="D101" s="152">
        <v>13070</v>
      </c>
      <c r="E101" s="152">
        <v>9500</v>
      </c>
      <c r="H101" s="249"/>
      <c r="I101" s="183"/>
      <c r="J101" s="183"/>
      <c r="K101" s="183"/>
    </row>
    <row r="102" spans="1:11" ht="15.75">
      <c r="A102" s="64" t="s">
        <v>303</v>
      </c>
      <c r="B102" s="91" t="s">
        <v>304</v>
      </c>
      <c r="C102" s="288"/>
      <c r="D102" s="152"/>
      <c r="E102" s="152"/>
      <c r="H102" s="249"/>
      <c r="I102" s="183"/>
      <c r="J102" s="183"/>
      <c r="K102" s="183"/>
    </row>
    <row r="103" spans="1:11" ht="15.75">
      <c r="A103" s="64" t="s">
        <v>480</v>
      </c>
      <c r="B103" s="91" t="s">
        <v>305</v>
      </c>
      <c r="C103" s="288">
        <v>177</v>
      </c>
      <c r="D103" s="152">
        <v>14</v>
      </c>
      <c r="E103" s="152"/>
      <c r="H103" s="249"/>
      <c r="I103" s="183"/>
      <c r="J103" s="183"/>
      <c r="K103" s="183"/>
    </row>
    <row r="104" spans="1:11" ht="15.75">
      <c r="A104" s="64" t="s">
        <v>481</v>
      </c>
      <c r="B104" s="91" t="s">
        <v>306</v>
      </c>
      <c r="C104" s="288"/>
      <c r="D104" s="152"/>
      <c r="E104" s="152"/>
      <c r="H104" s="249"/>
      <c r="I104" s="183"/>
      <c r="J104" s="183"/>
      <c r="K104" s="183"/>
    </row>
    <row r="105" spans="1:11" ht="15.75">
      <c r="A105" s="64" t="s">
        <v>482</v>
      </c>
      <c r="B105" s="91" t="s">
        <v>777</v>
      </c>
      <c r="C105" s="288">
        <v>1341</v>
      </c>
      <c r="D105" s="152">
        <v>1423</v>
      </c>
      <c r="E105" s="152">
        <v>1400</v>
      </c>
      <c r="H105" s="250"/>
      <c r="I105" s="251"/>
      <c r="J105" s="251"/>
      <c r="K105" s="251"/>
    </row>
    <row r="106" spans="1:11" ht="15.75">
      <c r="A106" s="68" t="s">
        <v>505</v>
      </c>
      <c r="B106" s="95" t="s">
        <v>308</v>
      </c>
      <c r="C106" s="289">
        <f>C96+C97+C98+C99+C100+C101+C103+C105</f>
        <v>51555</v>
      </c>
      <c r="D106" s="153">
        <f>SUM(D96:D105)</f>
        <v>79382</v>
      </c>
      <c r="E106" s="153">
        <f>E96+E97+E98+E99+E100+E101+E105</f>
        <v>62323</v>
      </c>
      <c r="H106" s="249"/>
      <c r="I106" s="183"/>
      <c r="J106" s="183"/>
      <c r="K106" s="183"/>
    </row>
    <row r="107" spans="1:11" ht="31.5">
      <c r="A107" s="64" t="s">
        <v>317</v>
      </c>
      <c r="B107" s="91" t="s">
        <v>318</v>
      </c>
      <c r="C107" s="288"/>
      <c r="D107" s="152"/>
      <c r="E107" s="152"/>
      <c r="H107" s="249"/>
      <c r="I107" s="183"/>
      <c r="J107" s="183"/>
      <c r="K107" s="183"/>
    </row>
    <row r="108" spans="1:11" ht="31.5">
      <c r="A108" s="93" t="s">
        <v>486</v>
      </c>
      <c r="B108" s="91" t="s">
        <v>319</v>
      </c>
      <c r="C108" s="288"/>
      <c r="D108" s="152"/>
      <c r="E108" s="152"/>
      <c r="H108" s="249"/>
      <c r="I108" s="183"/>
      <c r="J108" s="183"/>
      <c r="K108" s="183"/>
    </row>
    <row r="109" spans="1:11" ht="15.75">
      <c r="A109" s="64" t="s">
        <v>487</v>
      </c>
      <c r="B109" s="91" t="s">
        <v>709</v>
      </c>
      <c r="C109" s="288">
        <v>17483</v>
      </c>
      <c r="D109" s="152">
        <v>25416</v>
      </c>
      <c r="E109" s="152">
        <v>10962</v>
      </c>
      <c r="H109" s="250"/>
      <c r="I109" s="251"/>
      <c r="J109" s="251"/>
      <c r="K109" s="251"/>
    </row>
    <row r="110" spans="1:11" ht="15.75">
      <c r="A110" s="94" t="s">
        <v>507</v>
      </c>
      <c r="B110" s="95" t="s">
        <v>321</v>
      </c>
      <c r="C110" s="289">
        <f>SUM(C107:C109)</f>
        <v>17483</v>
      </c>
      <c r="D110" s="289">
        <f>SUM(D107:D109)</f>
        <v>25416</v>
      </c>
      <c r="E110" s="289">
        <f>SUM(E107:E109)</f>
        <v>10962</v>
      </c>
      <c r="H110" s="252"/>
      <c r="I110" s="183"/>
      <c r="J110" s="183"/>
      <c r="K110" s="183"/>
    </row>
    <row r="111" spans="1:11" ht="15.75">
      <c r="A111" s="113" t="s">
        <v>575</v>
      </c>
      <c r="B111" s="120"/>
      <c r="C111" s="288"/>
      <c r="D111" s="152"/>
      <c r="E111" s="152"/>
      <c r="H111" s="249"/>
      <c r="I111" s="183"/>
      <c r="J111" s="183"/>
      <c r="K111" s="183"/>
    </row>
    <row r="112" spans="1:11" ht="15.75">
      <c r="A112" s="93" t="s">
        <v>263</v>
      </c>
      <c r="B112" s="91" t="s">
        <v>264</v>
      </c>
      <c r="C112" s="288">
        <v>107279</v>
      </c>
      <c r="D112" s="152">
        <v>58292</v>
      </c>
      <c r="E112" s="152"/>
      <c r="H112" s="249"/>
      <c r="I112" s="183"/>
      <c r="J112" s="183"/>
      <c r="K112" s="183"/>
    </row>
    <row r="113" spans="1:11" ht="31.5">
      <c r="A113" s="93" t="s">
        <v>265</v>
      </c>
      <c r="B113" s="91" t="s">
        <v>266</v>
      </c>
      <c r="C113" s="288"/>
      <c r="D113" s="152"/>
      <c r="E113" s="152"/>
      <c r="H113" s="249"/>
      <c r="I113" s="183"/>
      <c r="J113" s="183"/>
      <c r="K113" s="183"/>
    </row>
    <row r="114" spans="1:11" ht="31.5">
      <c r="A114" s="93" t="s">
        <v>464</v>
      </c>
      <c r="B114" s="91" t="s">
        <v>267</v>
      </c>
      <c r="C114" s="288"/>
      <c r="D114" s="152"/>
      <c r="E114" s="152"/>
      <c r="H114" s="249"/>
      <c r="I114" s="183"/>
      <c r="J114" s="183"/>
      <c r="K114" s="183"/>
    </row>
    <row r="115" spans="1:11" ht="31.5">
      <c r="A115" s="93" t="s">
        <v>465</v>
      </c>
      <c r="B115" s="91" t="s">
        <v>268</v>
      </c>
      <c r="C115" s="288"/>
      <c r="D115" s="152"/>
      <c r="E115" s="152"/>
      <c r="H115" s="249"/>
      <c r="I115" s="183"/>
      <c r="J115" s="183"/>
      <c r="K115" s="183"/>
    </row>
    <row r="116" spans="1:11" ht="15.75">
      <c r="A116" s="93" t="s">
        <v>466</v>
      </c>
      <c r="B116" s="91" t="s">
        <v>269</v>
      </c>
      <c r="C116" s="288"/>
      <c r="D116" s="152">
        <v>369908</v>
      </c>
      <c r="E116" s="152"/>
      <c r="H116" s="250"/>
      <c r="I116" s="251"/>
      <c r="J116" s="251"/>
      <c r="K116" s="251"/>
    </row>
    <row r="117" spans="1:11" ht="15.75">
      <c r="A117" s="94" t="s">
        <v>501</v>
      </c>
      <c r="B117" s="95" t="s">
        <v>270</v>
      </c>
      <c r="C117" s="289">
        <f>SUM(C112:C116)</f>
        <v>107279</v>
      </c>
      <c r="D117" s="289">
        <f>SUM(D112:D116)</f>
        <v>428200</v>
      </c>
      <c r="E117" s="289">
        <f>SUM(E112:E116)</f>
        <v>0</v>
      </c>
      <c r="H117" s="249"/>
      <c r="I117" s="183"/>
      <c r="J117" s="183"/>
      <c r="K117" s="183"/>
    </row>
    <row r="118" spans="1:11" ht="15.75">
      <c r="A118" s="64" t="s">
        <v>483</v>
      </c>
      <c r="B118" s="91" t="s">
        <v>309</v>
      </c>
      <c r="C118" s="288"/>
      <c r="D118" s="152"/>
      <c r="E118" s="152"/>
      <c r="H118" s="249"/>
      <c r="I118" s="183"/>
      <c r="J118" s="183"/>
      <c r="K118" s="183"/>
    </row>
    <row r="119" spans="1:11" ht="15.75">
      <c r="A119" s="64" t="s">
        <v>484</v>
      </c>
      <c r="B119" s="91" t="s">
        <v>310</v>
      </c>
      <c r="C119" s="288">
        <v>377</v>
      </c>
      <c r="D119" s="152">
        <v>36</v>
      </c>
      <c r="E119" s="152">
        <v>220</v>
      </c>
      <c r="H119" s="249"/>
      <c r="I119" s="183"/>
      <c r="J119" s="183"/>
      <c r="K119" s="183"/>
    </row>
    <row r="120" spans="1:11" ht="15.75">
      <c r="A120" s="64" t="s">
        <v>311</v>
      </c>
      <c r="B120" s="91" t="s">
        <v>312</v>
      </c>
      <c r="C120" s="288">
        <v>3</v>
      </c>
      <c r="D120" s="152"/>
      <c r="E120" s="152"/>
      <c r="H120" s="249"/>
      <c r="I120" s="183"/>
      <c r="J120" s="183"/>
      <c r="K120" s="183"/>
    </row>
    <row r="121" spans="1:11" ht="15.75">
      <c r="A121" s="64" t="s">
        <v>485</v>
      </c>
      <c r="B121" s="91" t="s">
        <v>313</v>
      </c>
      <c r="C121" s="288"/>
      <c r="D121" s="152"/>
      <c r="E121" s="152"/>
      <c r="H121" s="249"/>
      <c r="I121" s="183"/>
      <c r="J121" s="183"/>
      <c r="K121" s="183"/>
    </row>
    <row r="122" spans="1:11" ht="15.75">
      <c r="A122" s="64" t="s">
        <v>314</v>
      </c>
      <c r="B122" s="91" t="s">
        <v>315</v>
      </c>
      <c r="C122" s="288"/>
      <c r="D122" s="152"/>
      <c r="E122" s="152"/>
      <c r="H122" s="250"/>
      <c r="I122" s="251"/>
      <c r="J122" s="251"/>
      <c r="K122" s="251"/>
    </row>
    <row r="123" spans="1:11" ht="15.75">
      <c r="A123" s="94" t="s">
        <v>506</v>
      </c>
      <c r="B123" s="95" t="s">
        <v>316</v>
      </c>
      <c r="C123" s="289">
        <f>C119+C120</f>
        <v>380</v>
      </c>
      <c r="D123" s="153">
        <f>SUM(D119:D122)</f>
        <v>36</v>
      </c>
      <c r="E123" s="153">
        <f>SUM(E119:E122)</f>
        <v>220</v>
      </c>
      <c r="H123" s="249"/>
      <c r="I123" s="183"/>
      <c r="J123" s="183"/>
      <c r="K123" s="183"/>
    </row>
    <row r="124" spans="1:11" ht="31.5">
      <c r="A124" s="64" t="s">
        <v>322</v>
      </c>
      <c r="B124" s="91" t="s">
        <v>323</v>
      </c>
      <c r="C124" s="288"/>
      <c r="D124" s="152"/>
      <c r="E124" s="152"/>
      <c r="H124" s="249"/>
      <c r="I124" s="183"/>
      <c r="J124" s="183"/>
      <c r="K124" s="183"/>
    </row>
    <row r="125" spans="1:11" ht="31.5">
      <c r="A125" s="93" t="s">
        <v>488</v>
      </c>
      <c r="B125" s="91" t="s">
        <v>324</v>
      </c>
      <c r="C125" s="288"/>
      <c r="D125" s="152"/>
      <c r="E125" s="152"/>
      <c r="H125" s="249"/>
      <c r="I125" s="183"/>
      <c r="J125" s="183"/>
      <c r="K125" s="183"/>
    </row>
    <row r="126" spans="1:11" ht="15.75">
      <c r="A126" s="64" t="s">
        <v>489</v>
      </c>
      <c r="B126" s="91" t="s">
        <v>733</v>
      </c>
      <c r="C126" s="288">
        <v>223537</v>
      </c>
      <c r="D126" s="152">
        <v>1689</v>
      </c>
      <c r="E126" s="152">
        <v>21200</v>
      </c>
      <c r="H126" s="250"/>
      <c r="I126" s="290"/>
      <c r="J126" s="251"/>
      <c r="K126" s="251"/>
    </row>
    <row r="127" spans="1:11" ht="15.75">
      <c r="A127" s="94" t="s">
        <v>509</v>
      </c>
      <c r="B127" s="95" t="s">
        <v>326</v>
      </c>
      <c r="C127" s="289">
        <f>C126</f>
        <v>223537</v>
      </c>
      <c r="D127" s="153">
        <f>SUM(D126)</f>
        <v>1689</v>
      </c>
      <c r="E127" s="153">
        <f>SUM(E126)</f>
        <v>21200</v>
      </c>
      <c r="H127" s="250"/>
      <c r="I127" s="199"/>
      <c r="J127" s="183"/>
      <c r="K127" s="183"/>
    </row>
    <row r="128" spans="1:11" ht="15.75">
      <c r="A128" s="113" t="s">
        <v>574</v>
      </c>
      <c r="B128" s="120"/>
      <c r="C128" s="288"/>
      <c r="D128" s="152"/>
      <c r="E128" s="152"/>
      <c r="H128" s="250"/>
      <c r="I128" s="290"/>
      <c r="J128" s="251"/>
      <c r="K128" s="251"/>
    </row>
    <row r="129" spans="1:11" ht="15.75">
      <c r="A129" s="121" t="s">
        <v>508</v>
      </c>
      <c r="B129" s="115" t="s">
        <v>327</v>
      </c>
      <c r="C129" s="289">
        <f>C88+C95+C106+C110+C117+C123+C127</f>
        <v>884212</v>
      </c>
      <c r="D129" s="153"/>
      <c r="E129" s="153">
        <f>E88+E95+E106+E110+E123+E127</f>
        <v>587983</v>
      </c>
      <c r="H129" s="250"/>
      <c r="I129" s="199"/>
      <c r="J129" s="183"/>
      <c r="K129" s="183"/>
    </row>
    <row r="130" spans="1:11" ht="15.75">
      <c r="A130" s="122" t="s">
        <v>626</v>
      </c>
      <c r="B130" s="123"/>
      <c r="C130" s="288"/>
      <c r="D130" s="152"/>
      <c r="E130" s="152"/>
      <c r="H130" s="250"/>
      <c r="I130" s="199"/>
      <c r="J130" s="183"/>
      <c r="K130" s="183"/>
    </row>
    <row r="131" spans="1:11" ht="15.75">
      <c r="A131" s="122" t="s">
        <v>627</v>
      </c>
      <c r="B131" s="123"/>
      <c r="C131" s="288"/>
      <c r="D131" s="152"/>
      <c r="E131" s="152"/>
      <c r="H131" s="244"/>
      <c r="I131" s="290"/>
      <c r="J131" s="251"/>
      <c r="K131" s="251"/>
    </row>
    <row r="132" spans="1:11" ht="15.75">
      <c r="A132" s="64" t="s">
        <v>510</v>
      </c>
      <c r="B132" s="93" t="s">
        <v>332</v>
      </c>
      <c r="C132" s="288">
        <v>2662</v>
      </c>
      <c r="D132" s="152">
        <v>9597</v>
      </c>
      <c r="E132" s="152">
        <v>154741</v>
      </c>
      <c r="H132" s="245"/>
      <c r="I132" s="199"/>
      <c r="J132" s="183"/>
      <c r="K132" s="183"/>
    </row>
    <row r="133" spans="1:11" ht="15.75">
      <c r="A133" s="80" t="s">
        <v>511</v>
      </c>
      <c r="B133" s="93" t="s">
        <v>339</v>
      </c>
      <c r="C133" s="288"/>
      <c r="D133" s="152"/>
      <c r="E133" s="152"/>
      <c r="H133" s="245"/>
      <c r="I133" s="199"/>
      <c r="J133" s="183"/>
      <c r="K133" s="183"/>
    </row>
    <row r="134" spans="1:11" ht="15.75">
      <c r="A134" s="93" t="s">
        <v>624</v>
      </c>
      <c r="B134" s="93" t="s">
        <v>340</v>
      </c>
      <c r="C134" s="288">
        <v>124167</v>
      </c>
      <c r="D134" s="152">
        <v>105194</v>
      </c>
      <c r="E134" s="152">
        <v>17418</v>
      </c>
      <c r="H134" s="245"/>
      <c r="I134" s="199"/>
      <c r="J134" s="183"/>
      <c r="K134" s="183"/>
    </row>
    <row r="135" spans="1:11" ht="15.75">
      <c r="A135" s="93" t="s">
        <v>625</v>
      </c>
      <c r="B135" s="93" t="s">
        <v>340</v>
      </c>
      <c r="C135" s="288"/>
      <c r="D135" s="152"/>
      <c r="E135" s="152">
        <v>140000</v>
      </c>
      <c r="H135" s="245"/>
      <c r="I135" s="199"/>
      <c r="J135" s="183"/>
      <c r="K135" s="183"/>
    </row>
    <row r="136" spans="1:11" ht="15.75">
      <c r="A136" s="93" t="s">
        <v>622</v>
      </c>
      <c r="B136" s="93" t="s">
        <v>341</v>
      </c>
      <c r="C136" s="288"/>
      <c r="D136" s="152"/>
      <c r="E136" s="152"/>
      <c r="H136" s="245"/>
      <c r="I136" s="199"/>
      <c r="J136" s="183"/>
      <c r="K136" s="183"/>
    </row>
    <row r="137" spans="1:11" ht="15.75">
      <c r="A137" s="93" t="s">
        <v>623</v>
      </c>
      <c r="B137" s="93" t="s">
        <v>341</v>
      </c>
      <c r="C137" s="288"/>
      <c r="D137" s="152"/>
      <c r="E137" s="152"/>
      <c r="H137" s="245"/>
      <c r="I137" s="199"/>
      <c r="J137" s="183"/>
      <c r="K137" s="183"/>
    </row>
    <row r="138" spans="1:11" ht="15.75">
      <c r="A138" s="93" t="s">
        <v>512</v>
      </c>
      <c r="B138" s="93" t="s">
        <v>342</v>
      </c>
      <c r="C138" s="288">
        <f>SUM(C134:C137)</f>
        <v>124167</v>
      </c>
      <c r="D138" s="288">
        <f>SUM(D134:D137)</f>
        <v>105194</v>
      </c>
      <c r="E138" s="288">
        <f>SUM(E134:E137)</f>
        <v>157418</v>
      </c>
      <c r="H138" s="245"/>
      <c r="I138" s="199"/>
      <c r="J138" s="183"/>
      <c r="K138" s="183"/>
    </row>
    <row r="139" spans="1:11" ht="15.75">
      <c r="A139" s="80" t="s">
        <v>343</v>
      </c>
      <c r="B139" s="93" t="s">
        <v>344</v>
      </c>
      <c r="C139" s="288">
        <v>10075</v>
      </c>
      <c r="D139" s="152">
        <v>11209</v>
      </c>
      <c r="E139" s="152">
        <v>11209</v>
      </c>
      <c r="H139" s="245"/>
      <c r="I139" s="199"/>
      <c r="J139" s="183"/>
      <c r="K139" s="183"/>
    </row>
    <row r="140" spans="1:11" ht="15.75">
      <c r="A140" s="80" t="s">
        <v>345</v>
      </c>
      <c r="B140" s="93" t="s">
        <v>346</v>
      </c>
      <c r="C140" s="288"/>
      <c r="D140" s="152"/>
      <c r="E140" s="152"/>
      <c r="H140" s="245"/>
      <c r="I140" s="199"/>
      <c r="J140" s="183"/>
      <c r="K140" s="183"/>
    </row>
    <row r="141" spans="1:11" ht="15.75">
      <c r="A141" s="80" t="s">
        <v>347</v>
      </c>
      <c r="B141" s="93" t="s">
        <v>348</v>
      </c>
      <c r="C141" s="288"/>
      <c r="D141" s="152"/>
      <c r="E141" s="152"/>
      <c r="H141" s="245"/>
      <c r="I141" s="199"/>
      <c r="J141" s="183"/>
      <c r="K141" s="183"/>
    </row>
    <row r="142" spans="1:11" ht="15.75">
      <c r="A142" s="80" t="s">
        <v>349</v>
      </c>
      <c r="B142" s="93" t="s">
        <v>350</v>
      </c>
      <c r="C142" s="288"/>
      <c r="D142" s="152"/>
      <c r="E142" s="152"/>
      <c r="H142" s="245"/>
      <c r="I142" s="199"/>
      <c r="J142" s="183"/>
      <c r="K142" s="183"/>
    </row>
    <row r="143" spans="1:11" ht="15.75">
      <c r="A143" s="64" t="s">
        <v>495</v>
      </c>
      <c r="B143" s="93" t="s">
        <v>351</v>
      </c>
      <c r="C143" s="288"/>
      <c r="D143" s="152"/>
      <c r="E143" s="152"/>
      <c r="H143" s="245"/>
      <c r="I143" s="199"/>
      <c r="J143" s="183"/>
      <c r="K143" s="183"/>
    </row>
    <row r="144" spans="1:11" ht="15.75">
      <c r="A144" s="68" t="s">
        <v>513</v>
      </c>
      <c r="B144" s="94" t="s">
        <v>353</v>
      </c>
      <c r="C144" s="289">
        <f>C132+C133+C138+C139+C140+C141+C142+C143</f>
        <v>136904</v>
      </c>
      <c r="D144" s="289">
        <f>D132+D133+D138+D139+D140+D141+D142+D143</f>
        <v>126000</v>
      </c>
      <c r="E144" s="289">
        <f>E132+E133+E138+E139+E140+E141+E142+E143</f>
        <v>323368</v>
      </c>
      <c r="H144" s="245"/>
      <c r="I144" s="199"/>
      <c r="J144" s="183"/>
      <c r="K144" s="183"/>
    </row>
    <row r="145" spans="1:11" ht="15.75">
      <c r="A145" s="64" t="s">
        <v>354</v>
      </c>
      <c r="B145" s="93" t="s">
        <v>355</v>
      </c>
      <c r="C145" s="288"/>
      <c r="D145" s="152"/>
      <c r="E145" s="152"/>
      <c r="H145" s="245"/>
      <c r="I145" s="199"/>
      <c r="J145" s="183"/>
      <c r="K145" s="183"/>
    </row>
    <row r="146" spans="1:11" ht="15.75">
      <c r="A146" s="64" t="s">
        <v>356</v>
      </c>
      <c r="B146" s="93" t="s">
        <v>357</v>
      </c>
      <c r="C146" s="288"/>
      <c r="D146" s="152"/>
      <c r="E146" s="152"/>
      <c r="H146" s="245"/>
      <c r="I146" s="199"/>
      <c r="J146" s="183"/>
      <c r="K146" s="183"/>
    </row>
    <row r="147" spans="1:11" ht="15.75">
      <c r="A147" s="80" t="s">
        <v>358</v>
      </c>
      <c r="B147" s="93" t="s">
        <v>359</v>
      </c>
      <c r="C147" s="288"/>
      <c r="D147" s="152"/>
      <c r="E147" s="152"/>
      <c r="H147" s="245"/>
      <c r="I147" s="199"/>
      <c r="J147" s="183"/>
      <c r="K147" s="183"/>
    </row>
    <row r="148" spans="1:11" ht="15.75">
      <c r="A148" s="80" t="s">
        <v>496</v>
      </c>
      <c r="B148" s="93" t="s">
        <v>360</v>
      </c>
      <c r="C148" s="288"/>
      <c r="D148" s="152"/>
      <c r="E148" s="152"/>
      <c r="H148" s="244"/>
      <c r="I148" s="290"/>
      <c r="J148" s="251"/>
      <c r="K148" s="251"/>
    </row>
    <row r="149" spans="1:11" ht="15.75">
      <c r="A149" s="82" t="s">
        <v>514</v>
      </c>
      <c r="B149" s="94" t="s">
        <v>361</v>
      </c>
      <c r="C149" s="289"/>
      <c r="D149" s="153"/>
      <c r="E149" s="153"/>
      <c r="H149" s="244"/>
      <c r="I149" s="290"/>
      <c r="J149" s="251"/>
      <c r="K149" s="251"/>
    </row>
    <row r="150" spans="1:11" ht="15.75">
      <c r="A150" s="68" t="s">
        <v>362</v>
      </c>
      <c r="B150" s="94" t="s">
        <v>363</v>
      </c>
      <c r="C150" s="289"/>
      <c r="D150" s="153"/>
      <c r="E150" s="153"/>
      <c r="H150" s="244"/>
      <c r="I150" s="290"/>
      <c r="J150" s="251"/>
      <c r="K150" s="251"/>
    </row>
    <row r="151" spans="1:11" ht="15.75">
      <c r="A151" s="117" t="s">
        <v>515</v>
      </c>
      <c r="B151" s="118" t="s">
        <v>364</v>
      </c>
      <c r="C151" s="289">
        <f>C132+C138+C144</f>
        <v>263733</v>
      </c>
      <c r="D151" s="153">
        <f>SUM(D144)</f>
        <v>126000</v>
      </c>
      <c r="E151" s="153">
        <f>E132+E138+E139</f>
        <v>323368</v>
      </c>
      <c r="H151" s="253"/>
      <c r="I151" s="290"/>
      <c r="J151" s="251"/>
      <c r="K151" s="251"/>
    </row>
    <row r="152" spans="1:11" ht="15.75">
      <c r="A152" s="119" t="s">
        <v>498</v>
      </c>
      <c r="B152" s="34"/>
      <c r="C152" s="289">
        <f>C129+C151</f>
        <v>1147945</v>
      </c>
      <c r="D152" s="153">
        <f>SUM(D88,D95,D106,D110,D117,D123,D127,D151)</f>
        <v>1163669</v>
      </c>
      <c r="E152" s="153">
        <f>E129+E151</f>
        <v>911351</v>
      </c>
      <c r="H152" s="199"/>
      <c r="I152" s="199"/>
      <c r="J152" s="183"/>
      <c r="K152" s="183"/>
    </row>
    <row r="153" spans="8:11" ht="15.75">
      <c r="H153" s="183"/>
      <c r="I153" s="183"/>
      <c r="J153" s="183"/>
      <c r="K153" s="183"/>
    </row>
    <row r="154" spans="8:11" ht="15.75">
      <c r="H154" s="183"/>
      <c r="I154" s="183"/>
      <c r="J154" s="183"/>
      <c r="K154" s="183"/>
    </row>
    <row r="155" spans="8:11" ht="15.75">
      <c r="H155" s="183"/>
      <c r="I155" s="183"/>
      <c r="J155" s="183"/>
      <c r="K155" s="183"/>
    </row>
    <row r="156" spans="8:11" ht="15.75">
      <c r="H156" s="183"/>
      <c r="I156" s="183"/>
      <c r="J156" s="183"/>
      <c r="K156" s="183"/>
    </row>
    <row r="157" spans="8:11" ht="15.75">
      <c r="H157" s="183"/>
      <c r="I157" s="183"/>
      <c r="J157" s="183"/>
      <c r="K157" s="183"/>
    </row>
  </sheetData>
  <sheetProtection/>
  <mergeCells count="2">
    <mergeCell ref="A1:D1"/>
    <mergeCell ref="A2:D2"/>
  </mergeCells>
  <printOptions/>
  <pageMargins left="0.25" right="0.25" top="0.75" bottom="0.75" header="0.3" footer="0.3"/>
  <pageSetup fitToHeight="2" fitToWidth="1" horizontalDpi="300" verticalDpi="300" orientation="portrait" paperSize="9" scale="60" r:id="rId1"/>
  <headerFooter>
    <oddHeader>&amp;R&amp;"-,Félkövér"20.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zoomScalePageLayoutView="0" workbookViewId="0" topLeftCell="A40">
      <selection activeCell="A51" sqref="A51"/>
    </sheetView>
  </sheetViews>
  <sheetFormatPr defaultColWidth="9.140625" defaultRowHeight="15"/>
  <cols>
    <col min="1" max="1" width="71.8515625" style="101" customWidth="1"/>
    <col min="2" max="2" width="9.140625" style="101" customWidth="1"/>
    <col min="3" max="3" width="13.00390625" style="101" customWidth="1"/>
    <col min="4" max="4" width="14.140625" style="101" customWidth="1"/>
    <col min="5" max="5" width="14.00390625" style="101" customWidth="1"/>
    <col min="6" max="16384" width="9.140625" style="101" customWidth="1"/>
  </cols>
  <sheetData>
    <row r="1" spans="1:5" ht="24" customHeight="1">
      <c r="A1" s="403" t="s">
        <v>712</v>
      </c>
      <c r="B1" s="404"/>
      <c r="C1" s="404"/>
      <c r="D1" s="404"/>
      <c r="E1" s="419"/>
    </row>
    <row r="2" spans="1:5" ht="24" customHeight="1">
      <c r="A2" s="405" t="s">
        <v>543</v>
      </c>
      <c r="B2" s="404"/>
      <c r="C2" s="404"/>
      <c r="D2" s="404"/>
      <c r="E2" s="419"/>
    </row>
    <row r="3" ht="15.75">
      <c r="A3" s="174"/>
    </row>
    <row r="4" ht="15.75">
      <c r="A4" s="104" t="s">
        <v>643</v>
      </c>
    </row>
    <row r="5" spans="1:5" ht="31.5">
      <c r="A5" s="87" t="s">
        <v>62</v>
      </c>
      <c r="B5" s="88" t="s">
        <v>24</v>
      </c>
      <c r="C5" s="176" t="s">
        <v>576</v>
      </c>
      <c r="D5" s="176" t="s">
        <v>577</v>
      </c>
      <c r="E5" s="89" t="s">
        <v>8</v>
      </c>
    </row>
    <row r="6" spans="1:5" ht="15" customHeight="1">
      <c r="A6" s="90" t="s">
        <v>242</v>
      </c>
      <c r="B6" s="91" t="s">
        <v>243</v>
      </c>
      <c r="C6" s="152">
        <v>147776</v>
      </c>
      <c r="D6" s="152"/>
      <c r="E6" s="152">
        <f>SUM(C6:D6)</f>
        <v>147776</v>
      </c>
    </row>
    <row r="7" spans="1:5" ht="15" customHeight="1">
      <c r="A7" s="93" t="s">
        <v>244</v>
      </c>
      <c r="B7" s="91" t="s">
        <v>245</v>
      </c>
      <c r="C7" s="152">
        <v>100302</v>
      </c>
      <c r="D7" s="152"/>
      <c r="E7" s="152">
        <f aca="true" t="shared" si="0" ref="E7:E70">SUM(C7:D7)</f>
        <v>100302</v>
      </c>
    </row>
    <row r="8" spans="1:5" ht="15" customHeight="1">
      <c r="A8" s="93" t="s">
        <v>246</v>
      </c>
      <c r="B8" s="91" t="s">
        <v>247</v>
      </c>
      <c r="C8" s="152">
        <v>57574</v>
      </c>
      <c r="D8" s="152"/>
      <c r="E8" s="152">
        <f t="shared" si="0"/>
        <v>57574</v>
      </c>
    </row>
    <row r="9" spans="1:5" ht="15" customHeight="1">
      <c r="A9" s="93" t="s">
        <v>248</v>
      </c>
      <c r="B9" s="91" t="s">
        <v>249</v>
      </c>
      <c r="C9" s="152">
        <v>6526</v>
      </c>
      <c r="D9" s="152"/>
      <c r="E9" s="152">
        <f t="shared" si="0"/>
        <v>6526</v>
      </c>
    </row>
    <row r="10" spans="1:5" ht="15" customHeight="1">
      <c r="A10" s="93" t="s">
        <v>250</v>
      </c>
      <c r="B10" s="91" t="s">
        <v>251</v>
      </c>
      <c r="C10" s="152"/>
      <c r="D10" s="152"/>
      <c r="E10" s="152">
        <f t="shared" si="0"/>
        <v>0</v>
      </c>
    </row>
    <row r="11" spans="1:5" ht="15" customHeight="1">
      <c r="A11" s="93" t="s">
        <v>252</v>
      </c>
      <c r="B11" s="91" t="s">
        <v>253</v>
      </c>
      <c r="C11" s="152"/>
      <c r="D11" s="152"/>
      <c r="E11" s="152">
        <f t="shared" si="0"/>
        <v>0</v>
      </c>
    </row>
    <row r="12" spans="1:5" s="108" customFormat="1" ht="15" customHeight="1">
      <c r="A12" s="94" t="s">
        <v>499</v>
      </c>
      <c r="B12" s="95" t="s">
        <v>254</v>
      </c>
      <c r="C12" s="153">
        <f>C6+C7+C8+C9</f>
        <v>312178</v>
      </c>
      <c r="D12" s="153"/>
      <c r="E12" s="153">
        <f t="shared" si="0"/>
        <v>312178</v>
      </c>
    </row>
    <row r="13" spans="1:5" ht="15" customHeight="1">
      <c r="A13" s="93" t="s">
        <v>255</v>
      </c>
      <c r="B13" s="91" t="s">
        <v>256</v>
      </c>
      <c r="C13" s="152"/>
      <c r="D13" s="152"/>
      <c r="E13" s="152">
        <f t="shared" si="0"/>
        <v>0</v>
      </c>
    </row>
    <row r="14" spans="1:5" ht="15" customHeight="1">
      <c r="A14" s="93" t="s">
        <v>257</v>
      </c>
      <c r="B14" s="91" t="s">
        <v>258</v>
      </c>
      <c r="C14" s="152"/>
      <c r="D14" s="152"/>
      <c r="E14" s="152">
        <f t="shared" si="0"/>
        <v>0</v>
      </c>
    </row>
    <row r="15" spans="1:5" ht="15" customHeight="1">
      <c r="A15" s="93" t="s">
        <v>461</v>
      </c>
      <c r="B15" s="91" t="s">
        <v>259</v>
      </c>
      <c r="C15" s="152"/>
      <c r="D15" s="152"/>
      <c r="E15" s="152">
        <f t="shared" si="0"/>
        <v>0</v>
      </c>
    </row>
    <row r="16" spans="1:5" ht="15" customHeight="1">
      <c r="A16" s="93" t="s">
        <v>462</v>
      </c>
      <c r="B16" s="91" t="s">
        <v>260</v>
      </c>
      <c r="C16" s="152"/>
      <c r="D16" s="152"/>
      <c r="E16" s="152">
        <f t="shared" si="0"/>
        <v>0</v>
      </c>
    </row>
    <row r="17" spans="1:5" ht="15" customHeight="1">
      <c r="A17" s="93" t="s">
        <v>463</v>
      </c>
      <c r="B17" s="91" t="s">
        <v>261</v>
      </c>
      <c r="C17" s="152">
        <v>17100</v>
      </c>
      <c r="D17" s="152"/>
      <c r="E17" s="152">
        <f t="shared" si="0"/>
        <v>17100</v>
      </c>
    </row>
    <row r="18" spans="1:5" ht="15" customHeight="1">
      <c r="A18" s="94" t="s">
        <v>500</v>
      </c>
      <c r="B18" s="95" t="s">
        <v>262</v>
      </c>
      <c r="C18" s="153">
        <f>SUM(C12:C17)</f>
        <v>329278</v>
      </c>
      <c r="D18" s="153"/>
      <c r="E18" s="152">
        <f t="shared" si="0"/>
        <v>329278</v>
      </c>
    </row>
    <row r="19" spans="1:5" ht="15" customHeight="1">
      <c r="A19" s="93" t="s">
        <v>467</v>
      </c>
      <c r="B19" s="91" t="s">
        <v>271</v>
      </c>
      <c r="C19" s="152"/>
      <c r="D19" s="152"/>
      <c r="E19" s="152">
        <f t="shared" si="0"/>
        <v>0</v>
      </c>
    </row>
    <row r="20" spans="1:5" ht="15" customHeight="1">
      <c r="A20" s="93" t="s">
        <v>468</v>
      </c>
      <c r="B20" s="91" t="s">
        <v>272</v>
      </c>
      <c r="C20" s="152"/>
      <c r="D20" s="152"/>
      <c r="E20" s="152">
        <f t="shared" si="0"/>
        <v>0</v>
      </c>
    </row>
    <row r="21" spans="1:5" ht="15" customHeight="1">
      <c r="A21" s="94" t="s">
        <v>502</v>
      </c>
      <c r="B21" s="95" t="s">
        <v>273</v>
      </c>
      <c r="C21" s="153"/>
      <c r="D21" s="153"/>
      <c r="E21" s="152">
        <f t="shared" si="0"/>
        <v>0</v>
      </c>
    </row>
    <row r="22" spans="1:5" ht="15" customHeight="1">
      <c r="A22" s="93" t="s">
        <v>469</v>
      </c>
      <c r="B22" s="91" t="s">
        <v>274</v>
      </c>
      <c r="C22" s="152"/>
      <c r="D22" s="152"/>
      <c r="E22" s="152">
        <f t="shared" si="0"/>
        <v>0</v>
      </c>
    </row>
    <row r="23" spans="1:5" ht="15" customHeight="1">
      <c r="A23" s="93" t="s">
        <v>470</v>
      </c>
      <c r="B23" s="91" t="s">
        <v>275</v>
      </c>
      <c r="C23" s="152"/>
      <c r="D23" s="152"/>
      <c r="E23" s="152">
        <f t="shared" si="0"/>
        <v>0</v>
      </c>
    </row>
    <row r="24" spans="1:5" ht="15" customHeight="1">
      <c r="A24" s="93" t="s">
        <v>471</v>
      </c>
      <c r="B24" s="91" t="s">
        <v>276</v>
      </c>
      <c r="C24" s="152">
        <v>78000</v>
      </c>
      <c r="D24" s="152"/>
      <c r="E24" s="152">
        <f t="shared" si="0"/>
        <v>78000</v>
      </c>
    </row>
    <row r="25" spans="1:5" ht="15" customHeight="1">
      <c r="A25" s="93" t="s">
        <v>472</v>
      </c>
      <c r="B25" s="91" t="s">
        <v>277</v>
      </c>
      <c r="C25" s="152">
        <v>65000</v>
      </c>
      <c r="D25" s="152"/>
      <c r="E25" s="152">
        <f t="shared" si="0"/>
        <v>65000</v>
      </c>
    </row>
    <row r="26" spans="1:5" ht="15" customHeight="1">
      <c r="A26" s="93" t="s">
        <v>473</v>
      </c>
      <c r="B26" s="91" t="s">
        <v>280</v>
      </c>
      <c r="C26" s="152"/>
      <c r="D26" s="152"/>
      <c r="E26" s="152">
        <f t="shared" si="0"/>
        <v>0</v>
      </c>
    </row>
    <row r="27" spans="1:5" ht="15" customHeight="1">
      <c r="A27" s="93" t="s">
        <v>281</v>
      </c>
      <c r="B27" s="91" t="s">
        <v>282</v>
      </c>
      <c r="C27" s="152"/>
      <c r="D27" s="152"/>
      <c r="E27" s="152">
        <f t="shared" si="0"/>
        <v>0</v>
      </c>
    </row>
    <row r="28" spans="1:5" ht="15" customHeight="1">
      <c r="A28" s="93" t="s">
        <v>474</v>
      </c>
      <c r="B28" s="91" t="s">
        <v>283</v>
      </c>
      <c r="C28" s="152">
        <v>19000</v>
      </c>
      <c r="D28" s="152"/>
      <c r="E28" s="152">
        <f t="shared" si="0"/>
        <v>19000</v>
      </c>
    </row>
    <row r="29" spans="1:5" ht="15" customHeight="1">
      <c r="A29" s="93" t="s">
        <v>475</v>
      </c>
      <c r="B29" s="91" t="s">
        <v>288</v>
      </c>
      <c r="C29" s="152">
        <v>2000</v>
      </c>
      <c r="D29" s="152"/>
      <c r="E29" s="152">
        <f t="shared" si="0"/>
        <v>2000</v>
      </c>
    </row>
    <row r="30" spans="1:256" s="108" customFormat="1" ht="15" customHeight="1">
      <c r="A30" s="94" t="s">
        <v>503</v>
      </c>
      <c r="B30" s="95" t="s">
        <v>291</v>
      </c>
      <c r="C30" s="153">
        <f>SUM(C25:C29)</f>
        <v>86000</v>
      </c>
      <c r="D30" s="153"/>
      <c r="E30" s="153">
        <f t="shared" si="0"/>
        <v>86000</v>
      </c>
      <c r="IV30" s="108">
        <f>SUM(E30:IU30)</f>
        <v>86000</v>
      </c>
    </row>
    <row r="31" spans="1:5" ht="15" customHeight="1">
      <c r="A31" s="93" t="s">
        <v>476</v>
      </c>
      <c r="B31" s="91" t="s">
        <v>292</v>
      </c>
      <c r="C31" s="152"/>
      <c r="D31" s="152"/>
      <c r="E31" s="152">
        <f t="shared" si="0"/>
        <v>0</v>
      </c>
    </row>
    <row r="32" spans="1:5" s="108" customFormat="1" ht="15" customHeight="1">
      <c r="A32" s="94" t="s">
        <v>504</v>
      </c>
      <c r="B32" s="95" t="s">
        <v>293</v>
      </c>
      <c r="C32" s="153">
        <f>C24+C25+C28+C29</f>
        <v>164000</v>
      </c>
      <c r="D32" s="153"/>
      <c r="E32" s="153">
        <f t="shared" si="0"/>
        <v>164000</v>
      </c>
    </row>
    <row r="33" spans="1:5" ht="15" customHeight="1">
      <c r="A33" s="64" t="s">
        <v>294</v>
      </c>
      <c r="B33" s="91" t="s">
        <v>295</v>
      </c>
      <c r="C33" s="152"/>
      <c r="D33" s="152">
        <v>20000</v>
      </c>
      <c r="E33" s="152">
        <f t="shared" si="0"/>
        <v>20000</v>
      </c>
    </row>
    <row r="34" spans="1:5" ht="15" customHeight="1">
      <c r="A34" s="64" t="s">
        <v>477</v>
      </c>
      <c r="B34" s="91" t="s">
        <v>296</v>
      </c>
      <c r="C34" s="152"/>
      <c r="D34" s="152">
        <v>16350</v>
      </c>
      <c r="E34" s="152">
        <f t="shared" si="0"/>
        <v>16350</v>
      </c>
    </row>
    <row r="35" spans="1:5" ht="15" customHeight="1">
      <c r="A35" s="64" t="s">
        <v>478</v>
      </c>
      <c r="B35" s="91" t="s">
        <v>297</v>
      </c>
      <c r="C35" s="152"/>
      <c r="D35" s="152">
        <v>7000</v>
      </c>
      <c r="E35" s="152">
        <v>8373</v>
      </c>
    </row>
    <row r="36" spans="1:5" ht="15" customHeight="1">
      <c r="A36" s="64" t="s">
        <v>479</v>
      </c>
      <c r="B36" s="91" t="s">
        <v>298</v>
      </c>
      <c r="C36" s="152"/>
      <c r="D36" s="152">
        <v>700</v>
      </c>
      <c r="E36" s="152">
        <f t="shared" si="0"/>
        <v>700</v>
      </c>
    </row>
    <row r="37" spans="1:5" ht="15" customHeight="1">
      <c r="A37" s="64" t="s">
        <v>299</v>
      </c>
      <c r="B37" s="91" t="s">
        <v>300</v>
      </c>
      <c r="C37" s="152">
        <v>6000</v>
      </c>
      <c r="D37" s="152"/>
      <c r="E37" s="152">
        <f t="shared" si="0"/>
        <v>6000</v>
      </c>
    </row>
    <row r="38" spans="1:5" ht="15" customHeight="1">
      <c r="A38" s="64" t="s">
        <v>301</v>
      </c>
      <c r="B38" s="91" t="s">
        <v>302</v>
      </c>
      <c r="C38" s="152"/>
      <c r="D38" s="152">
        <v>9500</v>
      </c>
      <c r="E38" s="152">
        <f t="shared" si="0"/>
        <v>9500</v>
      </c>
    </row>
    <row r="39" spans="1:5" ht="15" customHeight="1">
      <c r="A39" s="64" t="s">
        <v>303</v>
      </c>
      <c r="B39" s="91" t="s">
        <v>304</v>
      </c>
      <c r="C39" s="152"/>
      <c r="D39" s="152"/>
      <c r="E39" s="152">
        <f t="shared" si="0"/>
        <v>0</v>
      </c>
    </row>
    <row r="40" spans="1:5" ht="15" customHeight="1">
      <c r="A40" s="64" t="s">
        <v>480</v>
      </c>
      <c r="B40" s="91" t="s">
        <v>305</v>
      </c>
      <c r="C40" s="152"/>
      <c r="D40" s="152"/>
      <c r="E40" s="152">
        <f t="shared" si="0"/>
        <v>0</v>
      </c>
    </row>
    <row r="41" spans="1:5" ht="15" customHeight="1">
      <c r="A41" s="64" t="s">
        <v>481</v>
      </c>
      <c r="B41" s="91" t="s">
        <v>306</v>
      </c>
      <c r="C41" s="152"/>
      <c r="D41" s="152"/>
      <c r="E41" s="152">
        <f t="shared" si="0"/>
        <v>0</v>
      </c>
    </row>
    <row r="42" spans="1:5" ht="15" customHeight="1">
      <c r="A42" s="64" t="s">
        <v>482</v>
      </c>
      <c r="B42" s="91" t="s">
        <v>777</v>
      </c>
      <c r="C42" s="152"/>
      <c r="D42" s="152">
        <v>1400</v>
      </c>
      <c r="E42" s="152">
        <f t="shared" si="0"/>
        <v>1400</v>
      </c>
    </row>
    <row r="43" spans="1:5" ht="15" customHeight="1">
      <c r="A43" s="68" t="s">
        <v>505</v>
      </c>
      <c r="B43" s="95" t="s">
        <v>308</v>
      </c>
      <c r="C43" s="153">
        <f>SUM(C33:C42)</f>
        <v>6000</v>
      </c>
      <c r="D43" s="153">
        <f>SUM(D33:D42)</f>
        <v>54950</v>
      </c>
      <c r="E43" s="153">
        <f>SUM(E33:E42)</f>
        <v>62323</v>
      </c>
    </row>
    <row r="44" spans="1:5" ht="15" customHeight="1">
      <c r="A44" s="64" t="s">
        <v>317</v>
      </c>
      <c r="B44" s="91" t="s">
        <v>318</v>
      </c>
      <c r="C44" s="152"/>
      <c r="D44" s="152"/>
      <c r="E44" s="152">
        <f t="shared" si="0"/>
        <v>0</v>
      </c>
    </row>
    <row r="45" spans="1:5" ht="15" customHeight="1">
      <c r="A45" s="93" t="s">
        <v>486</v>
      </c>
      <c r="B45" s="91" t="s">
        <v>319</v>
      </c>
      <c r="C45" s="152"/>
      <c r="D45" s="152"/>
      <c r="E45" s="152">
        <f t="shared" si="0"/>
        <v>0</v>
      </c>
    </row>
    <row r="46" spans="1:5" ht="15" customHeight="1">
      <c r="A46" s="64" t="s">
        <v>487</v>
      </c>
      <c r="B46" s="91" t="s">
        <v>709</v>
      </c>
      <c r="C46" s="152"/>
      <c r="D46" s="152">
        <v>10962</v>
      </c>
      <c r="E46" s="152">
        <f t="shared" si="0"/>
        <v>10962</v>
      </c>
    </row>
    <row r="47" spans="1:5" ht="15" customHeight="1">
      <c r="A47" s="94" t="s">
        <v>507</v>
      </c>
      <c r="B47" s="95" t="s">
        <v>321</v>
      </c>
      <c r="C47" s="153">
        <f>SUM(C46)</f>
        <v>0</v>
      </c>
      <c r="D47" s="153">
        <f>SUM(D44:D46)</f>
        <v>10962</v>
      </c>
      <c r="E47" s="153">
        <f>SUM(E44:E46)</f>
        <v>10962</v>
      </c>
    </row>
    <row r="48" spans="1:5" ht="15" customHeight="1">
      <c r="A48" s="113" t="s">
        <v>575</v>
      </c>
      <c r="B48" s="120"/>
      <c r="C48" s="152"/>
      <c r="D48" s="152"/>
      <c r="E48" s="152">
        <f t="shared" si="0"/>
        <v>0</v>
      </c>
    </row>
    <row r="49" spans="1:5" ht="15" customHeight="1">
      <c r="A49" s="93" t="s">
        <v>263</v>
      </c>
      <c r="B49" s="91" t="s">
        <v>264</v>
      </c>
      <c r="C49" s="152"/>
      <c r="D49" s="152"/>
      <c r="E49" s="152">
        <f t="shared" si="0"/>
        <v>0</v>
      </c>
    </row>
    <row r="50" spans="1:5" ht="15" customHeight="1">
      <c r="A50" s="93" t="s">
        <v>265</v>
      </c>
      <c r="B50" s="91" t="s">
        <v>266</v>
      </c>
      <c r="C50" s="152"/>
      <c r="D50" s="152"/>
      <c r="E50" s="152">
        <f t="shared" si="0"/>
        <v>0</v>
      </c>
    </row>
    <row r="51" spans="1:5" ht="15" customHeight="1">
      <c r="A51" s="93" t="s">
        <v>464</v>
      </c>
      <c r="B51" s="91" t="s">
        <v>267</v>
      </c>
      <c r="C51" s="152"/>
      <c r="D51" s="152"/>
      <c r="E51" s="152">
        <f t="shared" si="0"/>
        <v>0</v>
      </c>
    </row>
    <row r="52" spans="1:5" ht="15" customHeight="1">
      <c r="A52" s="93" t="s">
        <v>465</v>
      </c>
      <c r="B52" s="91" t="s">
        <v>268</v>
      </c>
      <c r="C52" s="152"/>
      <c r="D52" s="152"/>
      <c r="E52" s="152">
        <f t="shared" si="0"/>
        <v>0</v>
      </c>
    </row>
    <row r="53" spans="1:5" ht="15" customHeight="1">
      <c r="A53" s="93" t="s">
        <v>466</v>
      </c>
      <c r="B53" s="91" t="s">
        <v>269</v>
      </c>
      <c r="C53" s="152"/>
      <c r="D53" s="152"/>
      <c r="E53" s="152">
        <f t="shared" si="0"/>
        <v>0</v>
      </c>
    </row>
    <row r="54" spans="1:5" ht="15" customHeight="1">
      <c r="A54" s="94" t="s">
        <v>501</v>
      </c>
      <c r="B54" s="95" t="s">
        <v>270</v>
      </c>
      <c r="C54" s="153"/>
      <c r="D54" s="153"/>
      <c r="E54" s="152">
        <f t="shared" si="0"/>
        <v>0</v>
      </c>
    </row>
    <row r="55" spans="1:5" ht="15" customHeight="1">
      <c r="A55" s="64" t="s">
        <v>483</v>
      </c>
      <c r="B55" s="91" t="s">
        <v>309</v>
      </c>
      <c r="C55" s="152"/>
      <c r="D55" s="152"/>
      <c r="E55" s="152">
        <f t="shared" si="0"/>
        <v>0</v>
      </c>
    </row>
    <row r="56" spans="1:5" ht="15" customHeight="1">
      <c r="A56" s="64" t="s">
        <v>484</v>
      </c>
      <c r="B56" s="91" t="s">
        <v>310</v>
      </c>
      <c r="C56" s="152"/>
      <c r="D56" s="152">
        <v>220</v>
      </c>
      <c r="E56" s="152">
        <f t="shared" si="0"/>
        <v>220</v>
      </c>
    </row>
    <row r="57" spans="1:5" ht="15" customHeight="1">
      <c r="A57" s="64" t="s">
        <v>311</v>
      </c>
      <c r="B57" s="91" t="s">
        <v>312</v>
      </c>
      <c r="C57" s="152"/>
      <c r="D57" s="152"/>
      <c r="E57" s="152">
        <f t="shared" si="0"/>
        <v>0</v>
      </c>
    </row>
    <row r="58" spans="1:5" ht="15" customHeight="1">
      <c r="A58" s="64" t="s">
        <v>485</v>
      </c>
      <c r="B58" s="91" t="s">
        <v>313</v>
      </c>
      <c r="C58" s="152"/>
      <c r="D58" s="152"/>
      <c r="E58" s="152">
        <f t="shared" si="0"/>
        <v>0</v>
      </c>
    </row>
    <row r="59" spans="1:5" ht="15" customHeight="1">
      <c r="A59" s="64" t="s">
        <v>314</v>
      </c>
      <c r="B59" s="91" t="s">
        <v>315</v>
      </c>
      <c r="C59" s="152"/>
      <c r="D59" s="152"/>
      <c r="E59" s="152">
        <f t="shared" si="0"/>
        <v>0</v>
      </c>
    </row>
    <row r="60" spans="1:5" ht="15" customHeight="1">
      <c r="A60" s="94" t="s">
        <v>506</v>
      </c>
      <c r="B60" s="95" t="s">
        <v>316</v>
      </c>
      <c r="C60" s="153">
        <f>SUM(C56:C59)</f>
        <v>0</v>
      </c>
      <c r="D60" s="153">
        <f>SUM(D56:D59)</f>
        <v>220</v>
      </c>
      <c r="E60" s="153">
        <f>SUM(E56:E59)</f>
        <v>220</v>
      </c>
    </row>
    <row r="61" spans="1:5" ht="15" customHeight="1">
      <c r="A61" s="64" t="s">
        <v>322</v>
      </c>
      <c r="B61" s="91" t="s">
        <v>323</v>
      </c>
      <c r="C61" s="152"/>
      <c r="D61" s="152"/>
      <c r="E61" s="152">
        <f t="shared" si="0"/>
        <v>0</v>
      </c>
    </row>
    <row r="62" spans="1:5" ht="15" customHeight="1">
      <c r="A62" s="93" t="s">
        <v>488</v>
      </c>
      <c r="B62" s="91" t="s">
        <v>324</v>
      </c>
      <c r="C62" s="152"/>
      <c r="D62" s="152"/>
      <c r="E62" s="152">
        <f t="shared" si="0"/>
        <v>0</v>
      </c>
    </row>
    <row r="63" spans="1:5" ht="15" customHeight="1">
      <c r="A63" s="64" t="s">
        <v>489</v>
      </c>
      <c r="B63" s="91" t="s">
        <v>733</v>
      </c>
      <c r="C63" s="152"/>
      <c r="D63" s="152">
        <v>21200</v>
      </c>
      <c r="E63" s="152">
        <f t="shared" si="0"/>
        <v>21200</v>
      </c>
    </row>
    <row r="64" spans="1:5" ht="15" customHeight="1">
      <c r="A64" s="94" t="s">
        <v>509</v>
      </c>
      <c r="B64" s="95" t="s">
        <v>326</v>
      </c>
      <c r="C64" s="153"/>
      <c r="D64" s="153">
        <f>SUM(D61:D63)</f>
        <v>21200</v>
      </c>
      <c r="E64" s="153">
        <f>SUM(E61:E63)</f>
        <v>21200</v>
      </c>
    </row>
    <row r="65" spans="1:5" ht="15" customHeight="1">
      <c r="A65" s="113" t="s">
        <v>574</v>
      </c>
      <c r="B65" s="120"/>
      <c r="C65" s="152"/>
      <c r="D65" s="152"/>
      <c r="E65" s="152">
        <f t="shared" si="0"/>
        <v>0</v>
      </c>
    </row>
    <row r="66" spans="1:5" ht="15.75">
      <c r="A66" s="121" t="s">
        <v>508</v>
      </c>
      <c r="B66" s="115" t="s">
        <v>327</v>
      </c>
      <c r="C66" s="153">
        <f>C18+C32+C43+C47+C60</f>
        <v>499278</v>
      </c>
      <c r="D66" s="153">
        <f>SUM(D18+D32+D43+D47+D54+D60+D64)</f>
        <v>87332</v>
      </c>
      <c r="E66" s="153">
        <f>SUM(E18+E32+E43+E47+E54+E60+E64)</f>
        <v>587983</v>
      </c>
    </row>
    <row r="67" spans="1:5" ht="15.75">
      <c r="A67" s="122" t="s">
        <v>626</v>
      </c>
      <c r="B67" s="123"/>
      <c r="C67" s="152"/>
      <c r="D67" s="152"/>
      <c r="E67" s="152">
        <f t="shared" si="0"/>
        <v>0</v>
      </c>
    </row>
    <row r="68" spans="1:5" ht="15.75">
      <c r="A68" s="122" t="s">
        <v>627</v>
      </c>
      <c r="B68" s="123"/>
      <c r="C68" s="152"/>
      <c r="D68" s="152"/>
      <c r="E68" s="152">
        <f t="shared" si="0"/>
        <v>0</v>
      </c>
    </row>
    <row r="69" spans="1:5" ht="15.75">
      <c r="A69" s="80" t="s">
        <v>491</v>
      </c>
      <c r="B69" s="93" t="s">
        <v>328</v>
      </c>
      <c r="C69" s="152"/>
      <c r="D69" s="152">
        <v>154741</v>
      </c>
      <c r="E69" s="152">
        <f>SUM(C69:D69)</f>
        <v>154741</v>
      </c>
    </row>
    <row r="70" spans="1:5" ht="15.75">
      <c r="A70" s="64" t="s">
        <v>329</v>
      </c>
      <c r="B70" s="93" t="s">
        <v>330</v>
      </c>
      <c r="C70" s="152"/>
      <c r="D70" s="152"/>
      <c r="E70" s="152">
        <f t="shared" si="0"/>
        <v>0</v>
      </c>
    </row>
    <row r="71" spans="1:5" ht="15.75">
      <c r="A71" s="80" t="s">
        <v>492</v>
      </c>
      <c r="B71" s="93" t="s">
        <v>331</v>
      </c>
      <c r="C71" s="152"/>
      <c r="D71" s="152"/>
      <c r="E71" s="152">
        <f aca="true" t="shared" si="1" ref="E71:E94">SUM(C71:D71)</f>
        <v>0</v>
      </c>
    </row>
    <row r="72" spans="1:5" s="108" customFormat="1" ht="15.75">
      <c r="A72" s="68" t="s">
        <v>510</v>
      </c>
      <c r="B72" s="94" t="s">
        <v>332</v>
      </c>
      <c r="C72" s="153">
        <f>SUM(C69:C71)</f>
        <v>0</v>
      </c>
      <c r="D72" s="153">
        <f>SUM(D69:D71)</f>
        <v>154741</v>
      </c>
      <c r="E72" s="153">
        <f>SUM(E69:E71)</f>
        <v>154741</v>
      </c>
    </row>
    <row r="73" spans="1:5" ht="15.75">
      <c r="A73" s="64" t="s">
        <v>493</v>
      </c>
      <c r="B73" s="93" t="s">
        <v>333</v>
      </c>
      <c r="C73" s="152"/>
      <c r="D73" s="152"/>
      <c r="E73" s="152">
        <f t="shared" si="1"/>
        <v>0</v>
      </c>
    </row>
    <row r="74" spans="1:5" ht="15.75">
      <c r="A74" s="80" t="s">
        <v>334</v>
      </c>
      <c r="B74" s="93" t="s">
        <v>335</v>
      </c>
      <c r="C74" s="152"/>
      <c r="D74" s="152"/>
      <c r="E74" s="152">
        <f t="shared" si="1"/>
        <v>0</v>
      </c>
    </row>
    <row r="75" spans="1:5" ht="15.75">
      <c r="A75" s="64" t="s">
        <v>494</v>
      </c>
      <c r="B75" s="93" t="s">
        <v>336</v>
      </c>
      <c r="C75" s="152"/>
      <c r="D75" s="152"/>
      <c r="E75" s="152">
        <f t="shared" si="1"/>
        <v>0</v>
      </c>
    </row>
    <row r="76" spans="1:5" ht="15.75">
      <c r="A76" s="80" t="s">
        <v>337</v>
      </c>
      <c r="B76" s="93" t="s">
        <v>338</v>
      </c>
      <c r="C76" s="152"/>
      <c r="D76" s="152"/>
      <c r="E76" s="152">
        <f t="shared" si="1"/>
        <v>0</v>
      </c>
    </row>
    <row r="77" spans="1:5" ht="15.75">
      <c r="A77" s="82" t="s">
        <v>511</v>
      </c>
      <c r="B77" s="94" t="s">
        <v>339</v>
      </c>
      <c r="C77" s="153"/>
      <c r="D77" s="153"/>
      <c r="E77" s="152">
        <f t="shared" si="1"/>
        <v>0</v>
      </c>
    </row>
    <row r="78" spans="1:5" ht="15.75">
      <c r="A78" s="93" t="s">
        <v>624</v>
      </c>
      <c r="B78" s="93" t="s">
        <v>340</v>
      </c>
      <c r="C78" s="152">
        <v>17418</v>
      </c>
      <c r="D78" s="152"/>
      <c r="E78" s="152">
        <f t="shared" si="1"/>
        <v>17418</v>
      </c>
    </row>
    <row r="79" spans="1:5" ht="15.75">
      <c r="A79" s="93" t="s">
        <v>625</v>
      </c>
      <c r="B79" s="93" t="s">
        <v>340</v>
      </c>
      <c r="C79" s="152"/>
      <c r="D79" s="152">
        <v>140000</v>
      </c>
      <c r="E79" s="152">
        <f t="shared" si="1"/>
        <v>140000</v>
      </c>
    </row>
    <row r="80" spans="1:5" ht="15.75">
      <c r="A80" s="93" t="s">
        <v>622</v>
      </c>
      <c r="B80" s="93" t="s">
        <v>341</v>
      </c>
      <c r="C80" s="152"/>
      <c r="D80" s="152"/>
      <c r="E80" s="152">
        <f t="shared" si="1"/>
        <v>0</v>
      </c>
    </row>
    <row r="81" spans="1:5" ht="15.75">
      <c r="A81" s="93" t="s">
        <v>623</v>
      </c>
      <c r="B81" s="93" t="s">
        <v>341</v>
      </c>
      <c r="C81" s="152"/>
      <c r="D81" s="152"/>
      <c r="E81" s="152">
        <f t="shared" si="1"/>
        <v>0</v>
      </c>
    </row>
    <row r="82" spans="1:5" s="108" customFormat="1" ht="15.75">
      <c r="A82" s="94" t="s">
        <v>512</v>
      </c>
      <c r="B82" s="94" t="s">
        <v>342</v>
      </c>
      <c r="C82" s="153">
        <f>C78+C79</f>
        <v>17418</v>
      </c>
      <c r="D82" s="153">
        <f>D78+D79</f>
        <v>140000</v>
      </c>
      <c r="E82" s="153">
        <f>E78+E79</f>
        <v>157418</v>
      </c>
    </row>
    <row r="83" spans="1:5" ht="15.75">
      <c r="A83" s="80" t="s">
        <v>343</v>
      </c>
      <c r="B83" s="93" t="s">
        <v>344</v>
      </c>
      <c r="C83" s="152">
        <v>11209</v>
      </c>
      <c r="D83" s="152"/>
      <c r="E83" s="152">
        <f t="shared" si="1"/>
        <v>11209</v>
      </c>
    </row>
    <row r="84" spans="1:5" ht="15.75">
      <c r="A84" s="80" t="s">
        <v>345</v>
      </c>
      <c r="B84" s="93" t="s">
        <v>346</v>
      </c>
      <c r="C84" s="152"/>
      <c r="D84" s="152"/>
      <c r="E84" s="152">
        <f t="shared" si="1"/>
        <v>0</v>
      </c>
    </row>
    <row r="85" spans="1:5" ht="15.75">
      <c r="A85" s="80" t="s">
        <v>347</v>
      </c>
      <c r="B85" s="93" t="s">
        <v>348</v>
      </c>
      <c r="C85" s="152"/>
      <c r="D85" s="152"/>
      <c r="E85" s="152">
        <f t="shared" si="1"/>
        <v>0</v>
      </c>
    </row>
    <row r="86" spans="1:5" ht="15.75">
      <c r="A86" s="80" t="s">
        <v>349</v>
      </c>
      <c r="B86" s="93" t="s">
        <v>350</v>
      </c>
      <c r="C86" s="152"/>
      <c r="D86" s="152"/>
      <c r="E86" s="152">
        <f t="shared" si="1"/>
        <v>0</v>
      </c>
    </row>
    <row r="87" spans="1:5" ht="15.75">
      <c r="A87" s="64" t="s">
        <v>495</v>
      </c>
      <c r="B87" s="93" t="s">
        <v>351</v>
      </c>
      <c r="C87" s="152"/>
      <c r="D87" s="152"/>
      <c r="E87" s="152">
        <f t="shared" si="1"/>
        <v>0</v>
      </c>
    </row>
    <row r="88" spans="1:5" ht="15.75">
      <c r="A88" s="68" t="s">
        <v>513</v>
      </c>
      <c r="B88" s="94" t="s">
        <v>353</v>
      </c>
      <c r="C88" s="153">
        <f>C72+C82+C83</f>
        <v>28627</v>
      </c>
      <c r="D88" s="153">
        <f>D72+D82+D83</f>
        <v>294741</v>
      </c>
      <c r="E88" s="153">
        <f>E72+E82+E83</f>
        <v>323368</v>
      </c>
    </row>
    <row r="89" spans="1:5" ht="15.75">
      <c r="A89" s="64" t="s">
        <v>354</v>
      </c>
      <c r="B89" s="93" t="s">
        <v>355</v>
      </c>
      <c r="C89" s="152"/>
      <c r="D89" s="152"/>
      <c r="E89" s="152">
        <f t="shared" si="1"/>
        <v>0</v>
      </c>
    </row>
    <row r="90" spans="1:5" ht="15.75">
      <c r="A90" s="64" t="s">
        <v>356</v>
      </c>
      <c r="B90" s="93" t="s">
        <v>357</v>
      </c>
      <c r="C90" s="152"/>
      <c r="D90" s="152"/>
      <c r="E90" s="152">
        <f t="shared" si="1"/>
        <v>0</v>
      </c>
    </row>
    <row r="91" spans="1:5" ht="15.75">
      <c r="A91" s="80" t="s">
        <v>358</v>
      </c>
      <c r="B91" s="93" t="s">
        <v>359</v>
      </c>
      <c r="C91" s="152"/>
      <c r="D91" s="152"/>
      <c r="E91" s="152">
        <f t="shared" si="1"/>
        <v>0</v>
      </c>
    </row>
    <row r="92" spans="1:5" ht="15.75">
      <c r="A92" s="80" t="s">
        <v>496</v>
      </c>
      <c r="B92" s="93" t="s">
        <v>360</v>
      </c>
      <c r="C92" s="152"/>
      <c r="D92" s="152"/>
      <c r="E92" s="152">
        <f t="shared" si="1"/>
        <v>0</v>
      </c>
    </row>
    <row r="93" spans="1:5" ht="15.75">
      <c r="A93" s="82" t="s">
        <v>514</v>
      </c>
      <c r="B93" s="94" t="s">
        <v>361</v>
      </c>
      <c r="C93" s="153"/>
      <c r="D93" s="153"/>
      <c r="E93" s="152">
        <f t="shared" si="1"/>
        <v>0</v>
      </c>
    </row>
    <row r="94" spans="1:5" ht="15.75">
      <c r="A94" s="68" t="s">
        <v>362</v>
      </c>
      <c r="B94" s="94" t="s">
        <v>363</v>
      </c>
      <c r="C94" s="153"/>
      <c r="D94" s="153"/>
      <c r="E94" s="152">
        <f t="shared" si="1"/>
        <v>0</v>
      </c>
    </row>
    <row r="95" spans="1:5" ht="15.75">
      <c r="A95" s="117" t="s">
        <v>515</v>
      </c>
      <c r="B95" s="118" t="s">
        <v>364</v>
      </c>
      <c r="C95" s="153">
        <f>C88</f>
        <v>28627</v>
      </c>
      <c r="D95" s="153">
        <f>D88</f>
        <v>294741</v>
      </c>
      <c r="E95" s="153">
        <f>E88</f>
        <v>323368</v>
      </c>
    </row>
    <row r="96" spans="1:5" ht="15.75">
      <c r="A96" s="119" t="s">
        <v>498</v>
      </c>
      <c r="B96" s="34"/>
      <c r="C96" s="153">
        <f>SUM(C66+C95)</f>
        <v>527905</v>
      </c>
      <c r="D96" s="153">
        <f>SUM(D66+D95)</f>
        <v>382073</v>
      </c>
      <c r="E96" s="153">
        <f>SUM(E66+E95)</f>
        <v>911351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>
    <oddHeader>&amp;R&amp;"-,Félkövér"21.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6">
      <selection activeCell="A22" sqref="A22"/>
    </sheetView>
  </sheetViews>
  <sheetFormatPr defaultColWidth="9.140625" defaultRowHeight="15"/>
  <cols>
    <col min="1" max="1" width="65.00390625" style="291" customWidth="1"/>
    <col min="2" max="2" width="9.140625" style="291" customWidth="1"/>
    <col min="3" max="3" width="16.8515625" style="291" customWidth="1"/>
    <col min="4" max="16384" width="9.140625" style="291" customWidth="1"/>
  </cols>
  <sheetData>
    <row r="1" spans="1:3" ht="24" customHeight="1">
      <c r="A1" s="422" t="s">
        <v>712</v>
      </c>
      <c r="B1" s="423"/>
      <c r="C1" s="423"/>
    </row>
    <row r="2" spans="1:3" ht="26.25" customHeight="1">
      <c r="A2" s="424" t="s">
        <v>20</v>
      </c>
      <c r="B2" s="423"/>
      <c r="C2" s="423"/>
    </row>
    <row r="4" spans="1:3" ht="31.5">
      <c r="A4" s="292" t="s">
        <v>631</v>
      </c>
      <c r="B4" s="52" t="s">
        <v>63</v>
      </c>
      <c r="C4" s="293" t="s">
        <v>11</v>
      </c>
    </row>
    <row r="5" spans="1:3" ht="15.75">
      <c r="A5" s="64" t="s">
        <v>520</v>
      </c>
      <c r="B5" s="64" t="s">
        <v>276</v>
      </c>
      <c r="C5" s="294">
        <v>78000</v>
      </c>
    </row>
    <row r="6" spans="1:3" ht="15.75">
      <c r="A6" s="64" t="s">
        <v>521</v>
      </c>
      <c r="B6" s="64" t="s">
        <v>276</v>
      </c>
      <c r="C6" s="294"/>
    </row>
    <row r="7" spans="1:3" ht="15.75">
      <c r="A7" s="64" t="s">
        <v>522</v>
      </c>
      <c r="B7" s="64" t="s">
        <v>276</v>
      </c>
      <c r="C7" s="294"/>
    </row>
    <row r="8" spans="1:3" ht="15.75">
      <c r="A8" s="64" t="s">
        <v>523</v>
      </c>
      <c r="B8" s="64" t="s">
        <v>276</v>
      </c>
      <c r="C8" s="294"/>
    </row>
    <row r="9" spans="1:3" ht="15.75">
      <c r="A9" s="68" t="s">
        <v>471</v>
      </c>
      <c r="B9" s="82" t="s">
        <v>276</v>
      </c>
      <c r="C9" s="292">
        <f>SUM(C5:C8)</f>
        <v>78000</v>
      </c>
    </row>
    <row r="10" spans="1:3" ht="15.75">
      <c r="A10" s="64" t="s">
        <v>472</v>
      </c>
      <c r="B10" s="80" t="s">
        <v>277</v>
      </c>
      <c r="C10" s="294">
        <v>65000</v>
      </c>
    </row>
    <row r="11" spans="1:3" ht="31.5">
      <c r="A11" s="295" t="s">
        <v>278</v>
      </c>
      <c r="B11" s="295" t="s">
        <v>277</v>
      </c>
      <c r="C11" s="294">
        <v>65000</v>
      </c>
    </row>
    <row r="12" spans="1:3" ht="31.5">
      <c r="A12" s="295" t="s">
        <v>279</v>
      </c>
      <c r="B12" s="295" t="s">
        <v>277</v>
      </c>
      <c r="C12" s="294"/>
    </row>
    <row r="13" spans="1:3" ht="15.75">
      <c r="A13" s="64" t="s">
        <v>474</v>
      </c>
      <c r="B13" s="80" t="s">
        <v>283</v>
      </c>
      <c r="C13" s="294">
        <v>19000</v>
      </c>
    </row>
    <row r="14" spans="1:3" ht="31.5">
      <c r="A14" s="295" t="s">
        <v>284</v>
      </c>
      <c r="B14" s="295" t="s">
        <v>283</v>
      </c>
      <c r="C14" s="294"/>
    </row>
    <row r="15" spans="1:3" ht="31.5">
      <c r="A15" s="295" t="s">
        <v>285</v>
      </c>
      <c r="B15" s="295" t="s">
        <v>283</v>
      </c>
      <c r="C15" s="294">
        <v>19000</v>
      </c>
    </row>
    <row r="16" spans="1:3" ht="15.75">
      <c r="A16" s="295" t="s">
        <v>286</v>
      </c>
      <c r="B16" s="295" t="s">
        <v>283</v>
      </c>
      <c r="C16" s="294"/>
    </row>
    <row r="17" spans="1:3" ht="15.75">
      <c r="A17" s="295" t="s">
        <v>287</v>
      </c>
      <c r="B17" s="295" t="s">
        <v>283</v>
      </c>
      <c r="C17" s="294"/>
    </row>
    <row r="18" spans="1:3" ht="15.75">
      <c r="A18" s="64" t="s">
        <v>524</v>
      </c>
      <c r="B18" s="80" t="s">
        <v>288</v>
      </c>
      <c r="C18" s="294">
        <v>2000</v>
      </c>
    </row>
    <row r="19" spans="1:3" ht="15.75">
      <c r="A19" s="295" t="s">
        <v>289</v>
      </c>
      <c r="B19" s="295" t="s">
        <v>288</v>
      </c>
      <c r="C19" s="294">
        <v>2000</v>
      </c>
    </row>
    <row r="20" spans="1:3" ht="15.75">
      <c r="A20" s="295" t="s">
        <v>290</v>
      </c>
      <c r="B20" s="295" t="s">
        <v>288</v>
      </c>
      <c r="C20" s="294"/>
    </row>
    <row r="21" spans="1:3" ht="15.75">
      <c r="A21" s="68" t="s">
        <v>503</v>
      </c>
      <c r="B21" s="82" t="s">
        <v>291</v>
      </c>
      <c r="C21" s="292">
        <f>C10+C13+C18</f>
        <v>86000</v>
      </c>
    </row>
    <row r="22" spans="1:3" ht="15.75">
      <c r="A22" s="64" t="s">
        <v>525</v>
      </c>
      <c r="B22" s="64" t="s">
        <v>292</v>
      </c>
      <c r="C22" s="294"/>
    </row>
    <row r="23" spans="1:3" ht="15.75">
      <c r="A23" s="64" t="s">
        <v>526</v>
      </c>
      <c r="B23" s="64" t="s">
        <v>292</v>
      </c>
      <c r="C23" s="294"/>
    </row>
    <row r="24" spans="1:3" ht="15.75">
      <c r="A24" s="64" t="s">
        <v>527</v>
      </c>
      <c r="B24" s="64" t="s">
        <v>292</v>
      </c>
      <c r="C24" s="294"/>
    </row>
    <row r="25" spans="1:3" ht="15.75">
      <c r="A25" s="64" t="s">
        <v>528</v>
      </c>
      <c r="B25" s="64" t="s">
        <v>292</v>
      </c>
      <c r="C25" s="294"/>
    </row>
    <row r="26" spans="1:3" ht="15.75">
      <c r="A26" s="64" t="s">
        <v>529</v>
      </c>
      <c r="B26" s="64" t="s">
        <v>292</v>
      </c>
      <c r="C26" s="294"/>
    </row>
    <row r="27" spans="1:3" ht="15.75">
      <c r="A27" s="64" t="s">
        <v>530</v>
      </c>
      <c r="B27" s="64" t="s">
        <v>292</v>
      </c>
      <c r="C27" s="294"/>
    </row>
    <row r="28" spans="1:3" ht="15.75">
      <c r="A28" s="64" t="s">
        <v>531</v>
      </c>
      <c r="B28" s="64" t="s">
        <v>292</v>
      </c>
      <c r="C28" s="294"/>
    </row>
    <row r="29" spans="1:3" ht="15.75">
      <c r="A29" s="64" t="s">
        <v>532</v>
      </c>
      <c r="B29" s="64" t="s">
        <v>292</v>
      </c>
      <c r="C29" s="294"/>
    </row>
    <row r="30" spans="1:3" ht="47.25">
      <c r="A30" s="64" t="s">
        <v>533</v>
      </c>
      <c r="B30" s="64" t="s">
        <v>292</v>
      </c>
      <c r="C30" s="294"/>
    </row>
    <row r="31" spans="1:3" ht="15.75">
      <c r="A31" s="64" t="s">
        <v>534</v>
      </c>
      <c r="B31" s="64" t="s">
        <v>292</v>
      </c>
      <c r="C31" s="294"/>
    </row>
    <row r="32" spans="1:3" ht="15.75">
      <c r="A32" s="68" t="s">
        <v>476</v>
      </c>
      <c r="B32" s="82" t="s">
        <v>292</v>
      </c>
      <c r="C32" s="292">
        <f>SUM(C22:C31)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&amp;R&amp;"-,Félkövér"22.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97">
      <selection activeCell="A110" sqref="A110"/>
    </sheetView>
  </sheetViews>
  <sheetFormatPr defaultColWidth="9.140625" defaultRowHeight="15"/>
  <cols>
    <col min="1" max="1" width="82.57421875" style="101" customWidth="1"/>
    <col min="2" max="2" width="9.140625" style="101" customWidth="1"/>
    <col min="3" max="3" width="16.28125" style="101" customWidth="1"/>
    <col min="4" max="16384" width="9.140625" style="101" customWidth="1"/>
  </cols>
  <sheetData>
    <row r="1" spans="1:3" ht="27" customHeight="1">
      <c r="A1" s="403" t="s">
        <v>712</v>
      </c>
      <c r="B1" s="404"/>
      <c r="C1" s="404"/>
    </row>
    <row r="2" spans="1:3" ht="25.5" customHeight="1">
      <c r="A2" s="405" t="s">
        <v>23</v>
      </c>
      <c r="B2" s="404"/>
      <c r="C2" s="404"/>
    </row>
    <row r="3" spans="1:3" ht="15.75" customHeight="1">
      <c r="A3" s="103"/>
      <c r="B3" s="162"/>
      <c r="C3" s="162"/>
    </row>
    <row r="4" ht="21" customHeight="1">
      <c r="A4" s="104" t="s">
        <v>643</v>
      </c>
    </row>
    <row r="5" spans="1:3" ht="31.5">
      <c r="A5" s="38" t="s">
        <v>631</v>
      </c>
      <c r="B5" s="88" t="s">
        <v>63</v>
      </c>
      <c r="C5" s="151" t="s">
        <v>11</v>
      </c>
    </row>
    <row r="6" spans="1:3" ht="15.75">
      <c r="A6" s="64" t="s">
        <v>599</v>
      </c>
      <c r="B6" s="91" t="s">
        <v>259</v>
      </c>
      <c r="C6" s="152"/>
    </row>
    <row r="7" spans="1:3" ht="15.75">
      <c r="A7" s="64" t="s">
        <v>608</v>
      </c>
      <c r="B7" s="91" t="s">
        <v>259</v>
      </c>
      <c r="C7" s="152"/>
    </row>
    <row r="8" spans="1:3" ht="15.75">
      <c r="A8" s="64" t="s">
        <v>609</v>
      </c>
      <c r="B8" s="91" t="s">
        <v>259</v>
      </c>
      <c r="C8" s="152"/>
    </row>
    <row r="9" spans="1:3" ht="15.75">
      <c r="A9" s="64" t="s">
        <v>607</v>
      </c>
      <c r="B9" s="91" t="s">
        <v>259</v>
      </c>
      <c r="C9" s="152"/>
    </row>
    <row r="10" spans="1:3" ht="15.75">
      <c r="A10" s="64" t="s">
        <v>606</v>
      </c>
      <c r="B10" s="91" t="s">
        <v>259</v>
      </c>
      <c r="C10" s="152"/>
    </row>
    <row r="11" spans="1:3" ht="15.75">
      <c r="A11" s="64" t="s">
        <v>605</v>
      </c>
      <c r="B11" s="91" t="s">
        <v>259</v>
      </c>
      <c r="C11" s="152"/>
    </row>
    <row r="12" spans="1:3" ht="15.75">
      <c r="A12" s="64" t="s">
        <v>600</v>
      </c>
      <c r="B12" s="91" t="s">
        <v>259</v>
      </c>
      <c r="C12" s="152"/>
    </row>
    <row r="13" spans="1:3" ht="15.75">
      <c r="A13" s="64" t="s">
        <v>601</v>
      </c>
      <c r="B13" s="91" t="s">
        <v>259</v>
      </c>
      <c r="C13" s="152"/>
    </row>
    <row r="14" spans="1:3" ht="15.75">
      <c r="A14" s="64" t="s">
        <v>602</v>
      </c>
      <c r="B14" s="91" t="s">
        <v>259</v>
      </c>
      <c r="C14" s="152"/>
    </row>
    <row r="15" spans="1:3" ht="15.75">
      <c r="A15" s="64" t="s">
        <v>603</v>
      </c>
      <c r="B15" s="91" t="s">
        <v>259</v>
      </c>
      <c r="C15" s="152"/>
    </row>
    <row r="16" spans="1:3" ht="31.5">
      <c r="A16" s="94" t="s">
        <v>461</v>
      </c>
      <c r="B16" s="95" t="s">
        <v>259</v>
      </c>
      <c r="C16" s="153">
        <f>SUM(C6:C15)</f>
        <v>0</v>
      </c>
    </row>
    <row r="17" spans="1:3" ht="15.75">
      <c r="A17" s="64" t="s">
        <v>599</v>
      </c>
      <c r="B17" s="91" t="s">
        <v>260</v>
      </c>
      <c r="C17" s="152"/>
    </row>
    <row r="18" spans="1:3" ht="15.75">
      <c r="A18" s="64" t="s">
        <v>608</v>
      </c>
      <c r="B18" s="91" t="s">
        <v>260</v>
      </c>
      <c r="C18" s="152"/>
    </row>
    <row r="19" spans="1:3" ht="15.75">
      <c r="A19" s="64" t="s">
        <v>609</v>
      </c>
      <c r="B19" s="91" t="s">
        <v>260</v>
      </c>
      <c r="C19" s="152"/>
    </row>
    <row r="20" spans="1:3" ht="15.75">
      <c r="A20" s="64" t="s">
        <v>607</v>
      </c>
      <c r="B20" s="91" t="s">
        <v>260</v>
      </c>
      <c r="C20" s="152"/>
    </row>
    <row r="21" spans="1:3" ht="15.75">
      <c r="A21" s="64" t="s">
        <v>606</v>
      </c>
      <c r="B21" s="91" t="s">
        <v>260</v>
      </c>
      <c r="C21" s="152"/>
    </row>
    <row r="22" spans="1:3" ht="15.75">
      <c r="A22" s="64" t="s">
        <v>605</v>
      </c>
      <c r="B22" s="91" t="s">
        <v>260</v>
      </c>
      <c r="C22" s="152"/>
    </row>
    <row r="23" spans="1:3" ht="15.75">
      <c r="A23" s="64" t="s">
        <v>600</v>
      </c>
      <c r="B23" s="91" t="s">
        <v>260</v>
      </c>
      <c r="C23" s="152"/>
    </row>
    <row r="24" spans="1:3" ht="15.75">
      <c r="A24" s="64" t="s">
        <v>601</v>
      </c>
      <c r="B24" s="91" t="s">
        <v>260</v>
      </c>
      <c r="C24" s="152"/>
    </row>
    <row r="25" spans="1:3" ht="15.75">
      <c r="A25" s="64" t="s">
        <v>602</v>
      </c>
      <c r="B25" s="91" t="s">
        <v>260</v>
      </c>
      <c r="C25" s="152"/>
    </row>
    <row r="26" spans="1:3" ht="15.75">
      <c r="A26" s="64" t="s">
        <v>603</v>
      </c>
      <c r="B26" s="91" t="s">
        <v>260</v>
      </c>
      <c r="C26" s="152"/>
    </row>
    <row r="27" spans="1:3" ht="31.5">
      <c r="A27" s="94" t="s">
        <v>518</v>
      </c>
      <c r="B27" s="95" t="s">
        <v>260</v>
      </c>
      <c r="C27" s="153">
        <f>SUM(C17:C26)</f>
        <v>0</v>
      </c>
    </row>
    <row r="28" spans="1:3" ht="15.75">
      <c r="A28" s="64" t="s">
        <v>599</v>
      </c>
      <c r="B28" s="91" t="s">
        <v>261</v>
      </c>
      <c r="C28" s="152"/>
    </row>
    <row r="29" spans="1:3" ht="15.75">
      <c r="A29" s="64" t="s">
        <v>608</v>
      </c>
      <c r="B29" s="91" t="s">
        <v>261</v>
      </c>
      <c r="C29" s="152"/>
    </row>
    <row r="30" spans="1:3" ht="15.75">
      <c r="A30" s="64" t="s">
        <v>609</v>
      </c>
      <c r="B30" s="91" t="s">
        <v>261</v>
      </c>
      <c r="C30" s="152"/>
    </row>
    <row r="31" spans="1:7" ht="15.75">
      <c r="A31" s="64" t="s">
        <v>607</v>
      </c>
      <c r="B31" s="91" t="s">
        <v>261</v>
      </c>
      <c r="C31" s="152"/>
      <c r="E31" s="183"/>
      <c r="F31" s="183"/>
      <c r="G31" s="183"/>
    </row>
    <row r="32" spans="1:7" ht="15.75">
      <c r="A32" s="64" t="s">
        <v>606</v>
      </c>
      <c r="B32" s="91" t="s">
        <v>261</v>
      </c>
      <c r="C32" s="152">
        <v>9500</v>
      </c>
      <c r="E32" s="209"/>
      <c r="F32" s="179"/>
      <c r="G32" s="183"/>
    </row>
    <row r="33" spans="1:7" ht="15.75">
      <c r="A33" s="64" t="s">
        <v>605</v>
      </c>
      <c r="B33" s="91" t="s">
        <v>261</v>
      </c>
      <c r="C33" s="152">
        <v>7600</v>
      </c>
      <c r="E33" s="209"/>
      <c r="F33" s="179"/>
      <c r="G33" s="183"/>
    </row>
    <row r="34" spans="1:7" ht="15.75">
      <c r="A34" s="64" t="s">
        <v>600</v>
      </c>
      <c r="B34" s="91" t="s">
        <v>261</v>
      </c>
      <c r="C34" s="152"/>
      <c r="E34" s="209"/>
      <c r="F34" s="179"/>
      <c r="G34" s="183"/>
    </row>
    <row r="35" spans="1:7" ht="15.75">
      <c r="A35" s="64" t="s">
        <v>601</v>
      </c>
      <c r="B35" s="91" t="s">
        <v>261</v>
      </c>
      <c r="C35" s="152"/>
      <c r="E35" s="209"/>
      <c r="F35" s="179"/>
      <c r="G35" s="183"/>
    </row>
    <row r="36" spans="1:7" ht="15.75">
      <c r="A36" s="64" t="s">
        <v>602</v>
      </c>
      <c r="B36" s="91" t="s">
        <v>261</v>
      </c>
      <c r="C36" s="152"/>
      <c r="E36" s="209"/>
      <c r="F36" s="179"/>
      <c r="G36" s="183"/>
    </row>
    <row r="37" spans="1:7" ht="15.75">
      <c r="A37" s="64" t="s">
        <v>603</v>
      </c>
      <c r="B37" s="91" t="s">
        <v>261</v>
      </c>
      <c r="C37" s="152"/>
      <c r="E37" s="209"/>
      <c r="F37" s="179"/>
      <c r="G37" s="183"/>
    </row>
    <row r="38" spans="1:7" ht="15.75">
      <c r="A38" s="94" t="s">
        <v>517</v>
      </c>
      <c r="B38" s="95" t="s">
        <v>261</v>
      </c>
      <c r="C38" s="153">
        <v>17100</v>
      </c>
      <c r="E38" s="296"/>
      <c r="F38" s="181"/>
      <c r="G38" s="183"/>
    </row>
    <row r="39" spans="1:7" ht="15.75">
      <c r="A39" s="64" t="s">
        <v>599</v>
      </c>
      <c r="B39" s="91" t="s">
        <v>267</v>
      </c>
      <c r="C39" s="152"/>
      <c r="E39" s="209"/>
      <c r="F39" s="179"/>
      <c r="G39" s="183"/>
    </row>
    <row r="40" spans="1:7" ht="15.75">
      <c r="A40" s="64" t="s">
        <v>608</v>
      </c>
      <c r="B40" s="91" t="s">
        <v>267</v>
      </c>
      <c r="C40" s="152"/>
      <c r="E40" s="209"/>
      <c r="F40" s="179"/>
      <c r="G40" s="183"/>
    </row>
    <row r="41" spans="1:7" ht="15.75">
      <c r="A41" s="64" t="s">
        <v>609</v>
      </c>
      <c r="B41" s="91" t="s">
        <v>267</v>
      </c>
      <c r="C41" s="152"/>
      <c r="E41" s="209"/>
      <c r="F41" s="179"/>
      <c r="G41" s="183"/>
    </row>
    <row r="42" spans="1:7" ht="15.75">
      <c r="A42" s="64" t="s">
        <v>607</v>
      </c>
      <c r="B42" s="91" t="s">
        <v>267</v>
      </c>
      <c r="C42" s="152"/>
      <c r="E42" s="209"/>
      <c r="F42" s="179"/>
      <c r="G42" s="183"/>
    </row>
    <row r="43" spans="1:7" ht="15.75">
      <c r="A43" s="64" t="s">
        <v>606</v>
      </c>
      <c r="B43" s="91" t="s">
        <v>267</v>
      </c>
      <c r="C43" s="152"/>
      <c r="E43" s="209"/>
      <c r="F43" s="179"/>
      <c r="G43" s="183"/>
    </row>
    <row r="44" spans="1:7" ht="15.75">
      <c r="A44" s="64" t="s">
        <v>605</v>
      </c>
      <c r="B44" s="91" t="s">
        <v>267</v>
      </c>
      <c r="C44" s="152"/>
      <c r="E44" s="209"/>
      <c r="F44" s="179"/>
      <c r="G44" s="183"/>
    </row>
    <row r="45" spans="1:7" ht="15.75">
      <c r="A45" s="64" t="s">
        <v>600</v>
      </c>
      <c r="B45" s="91" t="s">
        <v>267</v>
      </c>
      <c r="C45" s="152"/>
      <c r="E45" s="209"/>
      <c r="F45" s="179"/>
      <c r="G45" s="183"/>
    </row>
    <row r="46" spans="1:7" ht="15.75">
      <c r="A46" s="64" t="s">
        <v>601</v>
      </c>
      <c r="B46" s="91" t="s">
        <v>267</v>
      </c>
      <c r="C46" s="152"/>
      <c r="E46" s="209"/>
      <c r="F46" s="179"/>
      <c r="G46" s="183"/>
    </row>
    <row r="47" spans="1:7" ht="15.75">
      <c r="A47" s="64" t="s">
        <v>602</v>
      </c>
      <c r="B47" s="91" t="s">
        <v>267</v>
      </c>
      <c r="C47" s="152"/>
      <c r="E47" s="209"/>
      <c r="F47" s="179"/>
      <c r="G47" s="183"/>
    </row>
    <row r="48" spans="1:7" ht="15.75">
      <c r="A48" s="64" t="s">
        <v>603</v>
      </c>
      <c r="B48" s="91" t="s">
        <v>267</v>
      </c>
      <c r="C48" s="152"/>
      <c r="E48" s="209"/>
      <c r="F48" s="179"/>
      <c r="G48" s="183"/>
    </row>
    <row r="49" spans="1:7" ht="31.5">
      <c r="A49" s="94" t="s">
        <v>516</v>
      </c>
      <c r="B49" s="95" t="s">
        <v>267</v>
      </c>
      <c r="C49" s="153">
        <f>SUM(C39:C48)</f>
        <v>0</v>
      </c>
      <c r="E49" s="296"/>
      <c r="F49" s="181"/>
      <c r="G49" s="183"/>
    </row>
    <row r="50" spans="1:7" ht="15.75">
      <c r="A50" s="64" t="s">
        <v>604</v>
      </c>
      <c r="B50" s="91" t="s">
        <v>268</v>
      </c>
      <c r="C50" s="152"/>
      <c r="E50" s="209"/>
      <c r="F50" s="179"/>
      <c r="G50" s="183"/>
    </row>
    <row r="51" spans="1:7" ht="15.75">
      <c r="A51" s="64" t="s">
        <v>608</v>
      </c>
      <c r="B51" s="91" t="s">
        <v>268</v>
      </c>
      <c r="C51" s="152"/>
      <c r="E51" s="209"/>
      <c r="F51" s="179"/>
      <c r="G51" s="183"/>
    </row>
    <row r="52" spans="1:7" ht="15.75">
      <c r="A52" s="64" t="s">
        <v>609</v>
      </c>
      <c r="B52" s="91" t="s">
        <v>268</v>
      </c>
      <c r="C52" s="152"/>
      <c r="E52" s="209"/>
      <c r="F52" s="179"/>
      <c r="G52" s="183"/>
    </row>
    <row r="53" spans="1:7" ht="15.75">
      <c r="A53" s="64" t="s">
        <v>607</v>
      </c>
      <c r="B53" s="91" t="s">
        <v>268</v>
      </c>
      <c r="C53" s="152"/>
      <c r="E53" s="209"/>
      <c r="F53" s="179"/>
      <c r="G53" s="183"/>
    </row>
    <row r="54" spans="1:7" ht="15.75">
      <c r="A54" s="64" t="s">
        <v>606</v>
      </c>
      <c r="B54" s="91" t="s">
        <v>268</v>
      </c>
      <c r="C54" s="152"/>
      <c r="E54" s="209"/>
      <c r="F54" s="179"/>
      <c r="G54" s="183"/>
    </row>
    <row r="55" spans="1:7" ht="15.75">
      <c r="A55" s="64" t="s">
        <v>605</v>
      </c>
      <c r="B55" s="91" t="s">
        <v>268</v>
      </c>
      <c r="C55" s="152"/>
      <c r="E55" s="209"/>
      <c r="F55" s="179"/>
      <c r="G55" s="183"/>
    </row>
    <row r="56" spans="1:7" ht="15.75">
      <c r="A56" s="64" t="s">
        <v>600</v>
      </c>
      <c r="B56" s="91" t="s">
        <v>268</v>
      </c>
      <c r="C56" s="152"/>
      <c r="E56" s="209"/>
      <c r="F56" s="179"/>
      <c r="G56" s="183"/>
    </row>
    <row r="57" spans="1:7" ht="15.75">
      <c r="A57" s="64" t="s">
        <v>601</v>
      </c>
      <c r="B57" s="91" t="s">
        <v>268</v>
      </c>
      <c r="C57" s="152"/>
      <c r="E57" s="209"/>
      <c r="F57" s="179"/>
      <c r="G57" s="183"/>
    </row>
    <row r="58" spans="1:7" ht="15.75">
      <c r="A58" s="64" t="s">
        <v>602</v>
      </c>
      <c r="B58" s="91" t="s">
        <v>268</v>
      </c>
      <c r="C58" s="152"/>
      <c r="E58" s="209"/>
      <c r="F58" s="179"/>
      <c r="G58" s="183"/>
    </row>
    <row r="59" spans="1:7" ht="15.75">
      <c r="A59" s="64" t="s">
        <v>603</v>
      </c>
      <c r="B59" s="91" t="s">
        <v>268</v>
      </c>
      <c r="C59" s="152"/>
      <c r="E59" s="209"/>
      <c r="F59" s="179"/>
      <c r="G59" s="183"/>
    </row>
    <row r="60" spans="1:7" ht="31.5">
      <c r="A60" s="94" t="s">
        <v>519</v>
      </c>
      <c r="B60" s="95" t="s">
        <v>268</v>
      </c>
      <c r="C60" s="153">
        <f>SUM(C50:C59)</f>
        <v>0</v>
      </c>
      <c r="E60" s="296"/>
      <c r="F60" s="181"/>
      <c r="G60" s="183"/>
    </row>
    <row r="61" spans="1:7" ht="15.75">
      <c r="A61" s="64" t="s">
        <v>599</v>
      </c>
      <c r="B61" s="91" t="s">
        <v>269</v>
      </c>
      <c r="C61" s="152"/>
      <c r="E61" s="209"/>
      <c r="F61" s="179"/>
      <c r="G61" s="183"/>
    </row>
    <row r="62" spans="1:7" ht="15.75">
      <c r="A62" s="64" t="s">
        <v>608</v>
      </c>
      <c r="B62" s="91" t="s">
        <v>269</v>
      </c>
      <c r="C62" s="152"/>
      <c r="E62" s="209"/>
      <c r="F62" s="179"/>
      <c r="G62" s="183"/>
    </row>
    <row r="63" spans="1:7" ht="15.75">
      <c r="A63" s="64" t="s">
        <v>609</v>
      </c>
      <c r="B63" s="91" t="s">
        <v>269</v>
      </c>
      <c r="C63" s="152"/>
      <c r="E63" s="209"/>
      <c r="F63" s="179"/>
      <c r="G63" s="183"/>
    </row>
    <row r="64" spans="1:7" ht="15.75">
      <c r="A64" s="64" t="s">
        <v>607</v>
      </c>
      <c r="B64" s="91" t="s">
        <v>269</v>
      </c>
      <c r="C64" s="152"/>
      <c r="E64" s="209"/>
      <c r="F64" s="179"/>
      <c r="G64" s="183"/>
    </row>
    <row r="65" spans="1:7" ht="15.75">
      <c r="A65" s="64" t="s">
        <v>606</v>
      </c>
      <c r="B65" s="91" t="s">
        <v>269</v>
      </c>
      <c r="C65" s="152"/>
      <c r="E65" s="209"/>
      <c r="F65" s="179"/>
      <c r="G65" s="183"/>
    </row>
    <row r="66" spans="1:7" ht="15.75">
      <c r="A66" s="64" t="s">
        <v>605</v>
      </c>
      <c r="B66" s="91" t="s">
        <v>269</v>
      </c>
      <c r="C66" s="152"/>
      <c r="E66" s="209"/>
      <c r="F66" s="179"/>
      <c r="G66" s="183"/>
    </row>
    <row r="67" spans="1:7" ht="15.75">
      <c r="A67" s="64" t="s">
        <v>600</v>
      </c>
      <c r="B67" s="91" t="s">
        <v>269</v>
      </c>
      <c r="C67" s="152"/>
      <c r="E67" s="209"/>
      <c r="F67" s="179"/>
      <c r="G67" s="183"/>
    </row>
    <row r="68" spans="1:7" ht="15.75">
      <c r="A68" s="64" t="s">
        <v>601</v>
      </c>
      <c r="B68" s="91" t="s">
        <v>269</v>
      </c>
      <c r="C68" s="152"/>
      <c r="E68" s="209"/>
      <c r="F68" s="179"/>
      <c r="G68" s="183"/>
    </row>
    <row r="69" spans="1:7" ht="15.75">
      <c r="A69" s="64" t="s">
        <v>602</v>
      </c>
      <c r="B69" s="91" t="s">
        <v>269</v>
      </c>
      <c r="C69" s="152"/>
      <c r="E69" s="209"/>
      <c r="F69" s="179"/>
      <c r="G69" s="183"/>
    </row>
    <row r="70" spans="1:7" ht="15.75">
      <c r="A70" s="64" t="s">
        <v>603</v>
      </c>
      <c r="B70" s="91" t="s">
        <v>269</v>
      </c>
      <c r="C70" s="152"/>
      <c r="E70" s="209"/>
      <c r="F70" s="179"/>
      <c r="G70" s="183"/>
    </row>
    <row r="71" spans="1:7" ht="15.75">
      <c r="A71" s="94" t="s">
        <v>466</v>
      </c>
      <c r="B71" s="95" t="s">
        <v>269</v>
      </c>
      <c r="C71" s="153">
        <f>SUM(C61:C70)</f>
        <v>0</v>
      </c>
      <c r="E71" s="296"/>
      <c r="F71" s="181"/>
      <c r="G71" s="183"/>
    </row>
    <row r="72" spans="1:7" ht="15.75">
      <c r="A72" s="64" t="s">
        <v>610</v>
      </c>
      <c r="B72" s="93" t="s">
        <v>319</v>
      </c>
      <c r="C72" s="152"/>
      <c r="E72" s="195"/>
      <c r="F72" s="179"/>
      <c r="G72" s="183"/>
    </row>
    <row r="73" spans="1:7" ht="15.75">
      <c r="A73" s="64" t="s">
        <v>611</v>
      </c>
      <c r="B73" s="93" t="s">
        <v>319</v>
      </c>
      <c r="C73" s="152"/>
      <c r="E73" s="195"/>
      <c r="F73" s="179"/>
      <c r="G73" s="183"/>
    </row>
    <row r="74" spans="1:7" ht="15.75">
      <c r="A74" s="64" t="s">
        <v>619</v>
      </c>
      <c r="B74" s="93" t="s">
        <v>319</v>
      </c>
      <c r="C74" s="152"/>
      <c r="E74" s="195"/>
      <c r="F74" s="179"/>
      <c r="G74" s="183"/>
    </row>
    <row r="75" spans="1:7" ht="15.75">
      <c r="A75" s="93" t="s">
        <v>618</v>
      </c>
      <c r="B75" s="93" t="s">
        <v>319</v>
      </c>
      <c r="C75" s="152"/>
      <c r="E75" s="195"/>
      <c r="F75" s="179"/>
      <c r="G75" s="183"/>
    </row>
    <row r="76" spans="1:7" ht="15.75">
      <c r="A76" s="93" t="s">
        <v>617</v>
      </c>
      <c r="B76" s="93" t="s">
        <v>319</v>
      </c>
      <c r="C76" s="152"/>
      <c r="E76" s="195"/>
      <c r="F76" s="179"/>
      <c r="G76" s="183"/>
    </row>
    <row r="77" spans="1:7" ht="15.75">
      <c r="A77" s="93" t="s">
        <v>616</v>
      </c>
      <c r="B77" s="93" t="s">
        <v>319</v>
      </c>
      <c r="C77" s="152"/>
      <c r="E77" s="195"/>
      <c r="F77" s="179"/>
      <c r="G77" s="183"/>
    </row>
    <row r="78" spans="1:7" ht="15.75">
      <c r="A78" s="64" t="s">
        <v>615</v>
      </c>
      <c r="B78" s="93" t="s">
        <v>319</v>
      </c>
      <c r="C78" s="152"/>
      <c r="E78" s="195"/>
      <c r="F78" s="179"/>
      <c r="G78" s="183"/>
    </row>
    <row r="79" spans="1:7" ht="15.75">
      <c r="A79" s="64" t="s">
        <v>620</v>
      </c>
      <c r="B79" s="93" t="s">
        <v>319</v>
      </c>
      <c r="C79" s="152"/>
      <c r="E79" s="195"/>
      <c r="F79" s="179"/>
      <c r="G79" s="183"/>
    </row>
    <row r="80" spans="1:7" ht="15.75">
      <c r="A80" s="64" t="s">
        <v>612</v>
      </c>
      <c r="B80" s="93" t="s">
        <v>319</v>
      </c>
      <c r="C80" s="152"/>
      <c r="E80" s="195"/>
      <c r="F80" s="179"/>
      <c r="G80" s="183"/>
    </row>
    <row r="81" spans="1:7" ht="15.75">
      <c r="A81" s="64" t="s">
        <v>613</v>
      </c>
      <c r="B81" s="93" t="s">
        <v>319</v>
      </c>
      <c r="C81" s="152"/>
      <c r="E81" s="195"/>
      <c r="F81" s="179"/>
      <c r="G81" s="183"/>
    </row>
    <row r="82" spans="1:7" ht="31.5">
      <c r="A82" s="94" t="s">
        <v>535</v>
      </c>
      <c r="B82" s="95" t="s">
        <v>319</v>
      </c>
      <c r="C82" s="153">
        <f>SUM(C72:C81)</f>
        <v>0</v>
      </c>
      <c r="E82" s="296"/>
      <c r="F82" s="181"/>
      <c r="G82" s="183"/>
    </row>
    <row r="83" spans="1:7" ht="15.75">
      <c r="A83" s="64" t="s">
        <v>610</v>
      </c>
      <c r="B83" s="93" t="s">
        <v>320</v>
      </c>
      <c r="C83" s="152"/>
      <c r="E83" s="195"/>
      <c r="F83" s="179"/>
      <c r="G83" s="183"/>
    </row>
    <row r="84" spans="1:7" ht="15.75">
      <c r="A84" s="64" t="s">
        <v>611</v>
      </c>
      <c r="B84" s="93" t="s">
        <v>320</v>
      </c>
      <c r="C84" s="152"/>
      <c r="E84" s="195"/>
      <c r="F84" s="179"/>
      <c r="G84" s="183"/>
    </row>
    <row r="85" spans="1:7" ht="15.75">
      <c r="A85" s="64" t="s">
        <v>619</v>
      </c>
      <c r="B85" s="93" t="s">
        <v>320</v>
      </c>
      <c r="C85" s="152"/>
      <c r="E85" s="195"/>
      <c r="F85" s="179"/>
      <c r="G85" s="183"/>
    </row>
    <row r="86" spans="1:7" ht="15.75">
      <c r="A86" s="93" t="s">
        <v>618</v>
      </c>
      <c r="B86" s="93" t="s">
        <v>320</v>
      </c>
      <c r="C86" s="152"/>
      <c r="E86" s="195"/>
      <c r="F86" s="179"/>
      <c r="G86" s="183"/>
    </row>
    <row r="87" spans="1:7" ht="15.75">
      <c r="A87" s="93" t="s">
        <v>617</v>
      </c>
      <c r="B87" s="93" t="s">
        <v>320</v>
      </c>
      <c r="C87" s="152"/>
      <c r="E87" s="195"/>
      <c r="F87" s="179"/>
      <c r="G87" s="183"/>
    </row>
    <row r="88" spans="1:7" ht="15.75">
      <c r="A88" s="93" t="s">
        <v>616</v>
      </c>
      <c r="B88" s="93" t="s">
        <v>320</v>
      </c>
      <c r="C88" s="152"/>
      <c r="E88" s="195"/>
      <c r="F88" s="179"/>
      <c r="G88" s="183"/>
    </row>
    <row r="89" spans="1:7" ht="15.75">
      <c r="A89" s="64" t="s">
        <v>615</v>
      </c>
      <c r="B89" s="93" t="s">
        <v>709</v>
      </c>
      <c r="C89" s="152">
        <v>10962</v>
      </c>
      <c r="E89" s="196"/>
      <c r="F89" s="179"/>
      <c r="G89" s="183"/>
    </row>
    <row r="90" spans="1:7" ht="15.75">
      <c r="A90" s="64" t="s">
        <v>614</v>
      </c>
      <c r="B90" s="93" t="s">
        <v>709</v>
      </c>
      <c r="C90" s="152"/>
      <c r="E90" s="195"/>
      <c r="F90" s="179"/>
      <c r="G90" s="183"/>
    </row>
    <row r="91" spans="1:7" ht="15.75">
      <c r="A91" s="64" t="s">
        <v>612</v>
      </c>
      <c r="B91" s="93" t="s">
        <v>709</v>
      </c>
      <c r="C91" s="152"/>
      <c r="E91" s="195"/>
      <c r="F91" s="179"/>
      <c r="G91" s="183"/>
    </row>
    <row r="92" spans="1:7" ht="15.75">
      <c r="A92" s="64" t="s">
        <v>613</v>
      </c>
      <c r="B92" s="93" t="s">
        <v>709</v>
      </c>
      <c r="C92" s="152"/>
      <c r="E92" s="195"/>
      <c r="F92" s="179"/>
      <c r="G92" s="183"/>
    </row>
    <row r="93" spans="1:7" ht="15.75">
      <c r="A93" s="68" t="s">
        <v>536</v>
      </c>
      <c r="B93" s="95" t="s">
        <v>709</v>
      </c>
      <c r="C93" s="153">
        <f>SUM(C83:C92)</f>
        <v>10962</v>
      </c>
      <c r="E93" s="296"/>
      <c r="F93" s="181"/>
      <c r="G93" s="183"/>
    </row>
    <row r="94" spans="1:7" ht="15.75">
      <c r="A94" s="64" t="s">
        <v>610</v>
      </c>
      <c r="B94" s="93" t="s">
        <v>324</v>
      </c>
      <c r="C94" s="152"/>
      <c r="E94" s="195"/>
      <c r="F94" s="179"/>
      <c r="G94" s="183"/>
    </row>
    <row r="95" spans="1:7" ht="15.75">
      <c r="A95" s="64" t="s">
        <v>611</v>
      </c>
      <c r="B95" s="93" t="s">
        <v>324</v>
      </c>
      <c r="C95" s="152"/>
      <c r="E95" s="195"/>
      <c r="F95" s="179"/>
      <c r="G95" s="183"/>
    </row>
    <row r="96" spans="1:7" ht="15.75">
      <c r="A96" s="64" t="s">
        <v>619</v>
      </c>
      <c r="B96" s="93" t="s">
        <v>324</v>
      </c>
      <c r="C96" s="152"/>
      <c r="E96" s="195"/>
      <c r="F96" s="179"/>
      <c r="G96" s="183"/>
    </row>
    <row r="97" spans="1:7" ht="15.75">
      <c r="A97" s="93" t="s">
        <v>618</v>
      </c>
      <c r="B97" s="93" t="s">
        <v>324</v>
      </c>
      <c r="C97" s="152"/>
      <c r="E97" s="195"/>
      <c r="F97" s="179"/>
      <c r="G97" s="183"/>
    </row>
    <row r="98" spans="1:7" ht="15.75">
      <c r="A98" s="93" t="s">
        <v>617</v>
      </c>
      <c r="B98" s="93" t="s">
        <v>324</v>
      </c>
      <c r="C98" s="152"/>
      <c r="E98" s="195"/>
      <c r="F98" s="179"/>
      <c r="G98" s="183"/>
    </row>
    <row r="99" spans="1:7" ht="15.75">
      <c r="A99" s="93" t="s">
        <v>616</v>
      </c>
      <c r="B99" s="93" t="s">
        <v>324</v>
      </c>
      <c r="C99" s="152"/>
      <c r="E99" s="195"/>
      <c r="F99" s="179"/>
      <c r="G99" s="183"/>
    </row>
    <row r="100" spans="1:7" ht="15.75">
      <c r="A100" s="64" t="s">
        <v>615</v>
      </c>
      <c r="B100" s="93" t="s">
        <v>324</v>
      </c>
      <c r="C100" s="152"/>
      <c r="E100" s="195"/>
      <c r="F100" s="179"/>
      <c r="G100" s="183"/>
    </row>
    <row r="101" spans="1:7" ht="15.75">
      <c r="A101" s="64" t="s">
        <v>620</v>
      </c>
      <c r="B101" s="93" t="s">
        <v>324</v>
      </c>
      <c r="C101" s="152"/>
      <c r="E101" s="195"/>
      <c r="F101" s="179"/>
      <c r="G101" s="183"/>
    </row>
    <row r="102" spans="1:7" ht="15.75">
      <c r="A102" s="64" t="s">
        <v>612</v>
      </c>
      <c r="B102" s="93" t="s">
        <v>324</v>
      </c>
      <c r="C102" s="152"/>
      <c r="E102" s="195"/>
      <c r="F102" s="179"/>
      <c r="G102" s="183"/>
    </row>
    <row r="103" spans="1:7" ht="15.75">
      <c r="A103" s="64" t="s">
        <v>613</v>
      </c>
      <c r="B103" s="93" t="s">
        <v>324</v>
      </c>
      <c r="C103" s="152"/>
      <c r="E103" s="195"/>
      <c r="F103" s="179"/>
      <c r="G103" s="183"/>
    </row>
    <row r="104" spans="1:7" ht="31.5">
      <c r="A104" s="94" t="s">
        <v>537</v>
      </c>
      <c r="B104" s="95" t="s">
        <v>324</v>
      </c>
      <c r="C104" s="153">
        <f>SUM(C94:C103)</f>
        <v>0</v>
      </c>
      <c r="E104" s="296"/>
      <c r="F104" s="181"/>
      <c r="G104" s="183"/>
    </row>
    <row r="105" spans="1:7" ht="15.75">
      <c r="A105" s="64" t="s">
        <v>610</v>
      </c>
      <c r="B105" s="93" t="s">
        <v>733</v>
      </c>
      <c r="C105" s="152"/>
      <c r="E105" s="195"/>
      <c r="F105" s="179"/>
      <c r="G105" s="183"/>
    </row>
    <row r="106" spans="1:7" ht="15.75">
      <c r="A106" s="64" t="s">
        <v>610</v>
      </c>
      <c r="B106" s="93" t="s">
        <v>733</v>
      </c>
      <c r="C106" s="152"/>
      <c r="E106" s="195"/>
      <c r="F106" s="179"/>
      <c r="G106" s="183"/>
    </row>
    <row r="107" spans="1:7" ht="15.75">
      <c r="A107" s="64" t="s">
        <v>619</v>
      </c>
      <c r="B107" s="93" t="s">
        <v>733</v>
      </c>
      <c r="C107" s="152"/>
      <c r="E107" s="195"/>
      <c r="F107" s="179"/>
      <c r="G107" s="183"/>
    </row>
    <row r="108" spans="1:7" ht="15.75">
      <c r="A108" s="93" t="s">
        <v>618</v>
      </c>
      <c r="B108" s="93" t="s">
        <v>733</v>
      </c>
      <c r="C108" s="152">
        <v>21200</v>
      </c>
      <c r="E108" s="196"/>
      <c r="F108" s="179"/>
      <c r="G108" s="183"/>
    </row>
    <row r="109" spans="1:7" ht="15.75">
      <c r="A109" s="93" t="s">
        <v>617</v>
      </c>
      <c r="B109" s="93" t="s">
        <v>733</v>
      </c>
      <c r="C109" s="152"/>
      <c r="E109" s="195"/>
      <c r="F109" s="179"/>
      <c r="G109" s="183"/>
    </row>
    <row r="110" spans="1:7" ht="15.75">
      <c r="A110" s="93" t="s">
        <v>616</v>
      </c>
      <c r="B110" s="93" t="s">
        <v>733</v>
      </c>
      <c r="C110" s="152"/>
      <c r="E110" s="195"/>
      <c r="F110" s="179"/>
      <c r="G110" s="183"/>
    </row>
    <row r="111" spans="1:7" ht="15.75">
      <c r="A111" s="64" t="s">
        <v>615</v>
      </c>
      <c r="B111" s="93" t="s">
        <v>733</v>
      </c>
      <c r="C111" s="152"/>
      <c r="E111" s="195"/>
      <c r="F111" s="179"/>
      <c r="G111" s="183"/>
    </row>
    <row r="112" spans="1:7" ht="15.75">
      <c r="A112" s="64" t="s">
        <v>614</v>
      </c>
      <c r="B112" s="93" t="s">
        <v>733</v>
      </c>
      <c r="C112" s="152"/>
      <c r="E112" s="195"/>
      <c r="F112" s="179"/>
      <c r="G112" s="183"/>
    </row>
    <row r="113" spans="1:7" ht="15.75">
      <c r="A113" s="64" t="s">
        <v>612</v>
      </c>
      <c r="B113" s="93" t="s">
        <v>733</v>
      </c>
      <c r="C113" s="152"/>
      <c r="E113" s="195"/>
      <c r="F113" s="179"/>
      <c r="G113" s="183"/>
    </row>
    <row r="114" spans="1:7" ht="15.75">
      <c r="A114" s="64" t="s">
        <v>613</v>
      </c>
      <c r="B114" s="93" t="s">
        <v>733</v>
      </c>
      <c r="C114" s="152"/>
      <c r="E114" s="195"/>
      <c r="F114" s="179"/>
      <c r="G114" s="183"/>
    </row>
    <row r="115" spans="1:7" ht="15.75">
      <c r="A115" s="68" t="s">
        <v>538</v>
      </c>
      <c r="B115" s="95" t="s">
        <v>733</v>
      </c>
      <c r="C115" s="153">
        <f>SUM(C108:C114)</f>
        <v>21200</v>
      </c>
      <c r="E115" s="296"/>
      <c r="F115" s="181"/>
      <c r="G115" s="183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  <headerFooter>
    <oddHeader>&amp;R&amp;"-,Félkövér"23. számú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90" zoomScaleNormal="90" zoomScalePageLayoutView="0" workbookViewId="0" topLeftCell="A1">
      <selection activeCell="A10" sqref="A10"/>
    </sheetView>
  </sheetViews>
  <sheetFormatPr defaultColWidth="9.140625" defaultRowHeight="15"/>
  <cols>
    <col min="1" max="1" width="64.57421875" style="26" customWidth="1"/>
    <col min="2" max="2" width="11.00390625" style="26" customWidth="1"/>
    <col min="3" max="3" width="33.8515625" style="26" customWidth="1"/>
    <col min="4" max="4" width="35.57421875" style="26" customWidth="1"/>
    <col min="5" max="16384" width="9.140625" style="26" customWidth="1"/>
  </cols>
  <sheetData>
    <row r="1" spans="1:4" ht="22.5" customHeight="1">
      <c r="A1" s="415" t="s">
        <v>712</v>
      </c>
      <c r="B1" s="416"/>
      <c r="C1" s="416"/>
      <c r="D1" s="416"/>
    </row>
    <row r="2" spans="1:4" ht="48.75" customHeight="1">
      <c r="A2" s="417" t="s">
        <v>21</v>
      </c>
      <c r="B2" s="416"/>
      <c r="C2" s="416"/>
      <c r="D2" s="425"/>
    </row>
    <row r="3" spans="1:3" ht="21" customHeight="1">
      <c r="A3" s="27"/>
      <c r="B3" s="297"/>
      <c r="C3" s="297"/>
    </row>
    <row r="4" ht="15.75">
      <c r="A4" s="32" t="s">
        <v>643</v>
      </c>
    </row>
    <row r="5" spans="1:4" ht="31.5">
      <c r="A5" s="33" t="s">
        <v>631</v>
      </c>
      <c r="B5" s="217" t="s">
        <v>63</v>
      </c>
      <c r="C5" s="218" t="s">
        <v>13</v>
      </c>
      <c r="D5" s="218" t="s">
        <v>15</v>
      </c>
    </row>
    <row r="6" spans="1:4" ht="15.75">
      <c r="A6" s="219" t="s">
        <v>418</v>
      </c>
      <c r="B6" s="298" t="s">
        <v>200</v>
      </c>
      <c r="C6" s="221"/>
      <c r="D6" s="221"/>
    </row>
    <row r="7" spans="1:4" ht="15.75">
      <c r="A7" s="299" t="s">
        <v>201</v>
      </c>
      <c r="B7" s="299" t="s">
        <v>200</v>
      </c>
      <c r="C7" s="221"/>
      <c r="D7" s="221"/>
    </row>
    <row r="8" spans="1:4" ht="15.75">
      <c r="A8" s="299" t="s">
        <v>202</v>
      </c>
      <c r="B8" s="299" t="s">
        <v>200</v>
      </c>
      <c r="C8" s="221"/>
      <c r="D8" s="221"/>
    </row>
    <row r="9" spans="1:4" ht="15.75">
      <c r="A9" s="219" t="s">
        <v>203</v>
      </c>
      <c r="B9" s="298" t="s">
        <v>204</v>
      </c>
      <c r="C9" s="221"/>
      <c r="D9" s="221"/>
    </row>
    <row r="10" spans="1:4" ht="15.75">
      <c r="A10" s="219" t="s">
        <v>417</v>
      </c>
      <c r="B10" s="298" t="s">
        <v>205</v>
      </c>
      <c r="C10" s="221"/>
      <c r="D10" s="221"/>
    </row>
    <row r="11" spans="1:4" ht="15.75">
      <c r="A11" s="299" t="s">
        <v>201</v>
      </c>
      <c r="B11" s="299" t="s">
        <v>205</v>
      </c>
      <c r="C11" s="221"/>
      <c r="D11" s="221"/>
    </row>
    <row r="12" spans="1:4" ht="15.75">
      <c r="A12" s="299" t="s">
        <v>202</v>
      </c>
      <c r="B12" s="299" t="s">
        <v>206</v>
      </c>
      <c r="C12" s="221"/>
      <c r="D12" s="221"/>
    </row>
    <row r="13" spans="1:4" ht="15.75">
      <c r="A13" s="228" t="s">
        <v>416</v>
      </c>
      <c r="B13" s="300" t="s">
        <v>207</v>
      </c>
      <c r="C13" s="221"/>
      <c r="D13" s="221"/>
    </row>
    <row r="14" spans="1:4" ht="15.75">
      <c r="A14" s="301" t="s">
        <v>421</v>
      </c>
      <c r="B14" s="298" t="s">
        <v>208</v>
      </c>
      <c r="C14" s="221"/>
      <c r="D14" s="221"/>
    </row>
    <row r="15" spans="1:4" ht="15.75">
      <c r="A15" s="299" t="s">
        <v>209</v>
      </c>
      <c r="B15" s="299" t="s">
        <v>208</v>
      </c>
      <c r="C15" s="221"/>
      <c r="D15" s="221"/>
    </row>
    <row r="16" spans="1:4" ht="15.75">
      <c r="A16" s="299" t="s">
        <v>210</v>
      </c>
      <c r="B16" s="299" t="s">
        <v>208</v>
      </c>
      <c r="C16" s="221"/>
      <c r="D16" s="221"/>
    </row>
    <row r="17" spans="1:4" ht="15.75">
      <c r="A17" s="301" t="s">
        <v>422</v>
      </c>
      <c r="B17" s="298" t="s">
        <v>211</v>
      </c>
      <c r="C17" s="221"/>
      <c r="D17" s="221"/>
    </row>
    <row r="18" spans="1:4" ht="15.75">
      <c r="A18" s="299" t="s">
        <v>202</v>
      </c>
      <c r="B18" s="299" t="s">
        <v>211</v>
      </c>
      <c r="C18" s="221"/>
      <c r="D18" s="221"/>
    </row>
    <row r="19" spans="1:4" ht="15.75">
      <c r="A19" s="222" t="s">
        <v>212</v>
      </c>
      <c r="B19" s="298" t="s">
        <v>213</v>
      </c>
      <c r="C19" s="221"/>
      <c r="D19" s="221"/>
    </row>
    <row r="20" spans="1:4" ht="15.75">
      <c r="A20" s="222" t="s">
        <v>423</v>
      </c>
      <c r="B20" s="298" t="s">
        <v>214</v>
      </c>
      <c r="C20" s="221"/>
      <c r="D20" s="221"/>
    </row>
    <row r="21" spans="1:4" ht="15.75">
      <c r="A21" s="299" t="s">
        <v>210</v>
      </c>
      <c r="B21" s="299" t="s">
        <v>214</v>
      </c>
      <c r="C21" s="221"/>
      <c r="D21" s="221"/>
    </row>
    <row r="22" spans="1:4" ht="15.75">
      <c r="A22" s="299" t="s">
        <v>202</v>
      </c>
      <c r="B22" s="299" t="s">
        <v>214</v>
      </c>
      <c r="C22" s="221"/>
      <c r="D22" s="221"/>
    </row>
    <row r="23" spans="1:4" ht="15.75">
      <c r="A23" s="302" t="s">
        <v>419</v>
      </c>
      <c r="B23" s="300" t="s">
        <v>215</v>
      </c>
      <c r="C23" s="221"/>
      <c r="D23" s="221"/>
    </row>
    <row r="24" spans="1:4" ht="15.75">
      <c r="A24" s="301" t="s">
        <v>216</v>
      </c>
      <c r="B24" s="298" t="s">
        <v>217</v>
      </c>
      <c r="C24" s="221"/>
      <c r="D24" s="221"/>
    </row>
    <row r="25" spans="1:4" ht="15.75">
      <c r="A25" s="301" t="s">
        <v>218</v>
      </c>
      <c r="B25" s="298" t="s">
        <v>219</v>
      </c>
      <c r="C25" s="221">
        <v>11209</v>
      </c>
      <c r="D25" s="221"/>
    </row>
    <row r="26" spans="1:4" ht="15.75">
      <c r="A26" s="301" t="s">
        <v>222</v>
      </c>
      <c r="B26" s="298" t="s">
        <v>223</v>
      </c>
      <c r="C26" s="221"/>
      <c r="D26" s="221"/>
    </row>
    <row r="27" spans="1:4" ht="15.75">
      <c r="A27" s="301" t="s">
        <v>224</v>
      </c>
      <c r="B27" s="298" t="s">
        <v>225</v>
      </c>
      <c r="C27" s="221"/>
      <c r="D27" s="221"/>
    </row>
    <row r="28" spans="1:4" ht="15.75">
      <c r="A28" s="301" t="s">
        <v>226</v>
      </c>
      <c r="B28" s="298" t="s">
        <v>227</v>
      </c>
      <c r="C28" s="221"/>
      <c r="D28" s="221"/>
    </row>
    <row r="29" spans="1:4" ht="15.75">
      <c r="A29" s="303" t="s">
        <v>420</v>
      </c>
      <c r="B29" s="304" t="s">
        <v>228</v>
      </c>
      <c r="C29" s="221">
        <f>SUM(C13+C23+C24+C25+C26+C27+C28)</f>
        <v>11209</v>
      </c>
      <c r="D29" s="221"/>
    </row>
    <row r="30" spans="1:4" ht="15.75">
      <c r="A30" s="301" t="s">
        <v>229</v>
      </c>
      <c r="B30" s="298" t="s">
        <v>230</v>
      </c>
      <c r="C30" s="221"/>
      <c r="D30" s="221"/>
    </row>
    <row r="31" spans="1:4" ht="15.75">
      <c r="A31" s="219" t="s">
        <v>231</v>
      </c>
      <c r="B31" s="298" t="s">
        <v>232</v>
      </c>
      <c r="C31" s="221"/>
      <c r="D31" s="221"/>
    </row>
    <row r="32" spans="1:4" ht="15.75">
      <c r="A32" s="301" t="s">
        <v>424</v>
      </c>
      <c r="B32" s="298" t="s">
        <v>233</v>
      </c>
      <c r="C32" s="221"/>
      <c r="D32" s="221"/>
    </row>
    <row r="33" spans="1:4" ht="15.75">
      <c r="A33" s="299" t="s">
        <v>202</v>
      </c>
      <c r="B33" s="299" t="s">
        <v>233</v>
      </c>
      <c r="C33" s="221"/>
      <c r="D33" s="221"/>
    </row>
    <row r="34" spans="1:4" ht="15.75">
      <c r="A34" s="301" t="s">
        <v>425</v>
      </c>
      <c r="B34" s="298" t="s">
        <v>234</v>
      </c>
      <c r="C34" s="221"/>
      <c r="D34" s="221"/>
    </row>
    <row r="35" spans="1:4" ht="15.75">
      <c r="A35" s="299" t="s">
        <v>235</v>
      </c>
      <c r="B35" s="299" t="s">
        <v>234</v>
      </c>
      <c r="C35" s="221"/>
      <c r="D35" s="221"/>
    </row>
    <row r="36" spans="1:4" ht="15.75">
      <c r="A36" s="299" t="s">
        <v>236</v>
      </c>
      <c r="B36" s="299" t="s">
        <v>234</v>
      </c>
      <c r="C36" s="221"/>
      <c r="D36" s="221"/>
    </row>
    <row r="37" spans="1:4" ht="15.75">
      <c r="A37" s="299" t="s">
        <v>237</v>
      </c>
      <c r="B37" s="299" t="s">
        <v>234</v>
      </c>
      <c r="C37" s="221"/>
      <c r="D37" s="221"/>
    </row>
    <row r="38" spans="1:4" ht="15.75">
      <c r="A38" s="299" t="s">
        <v>202</v>
      </c>
      <c r="B38" s="299" t="s">
        <v>234</v>
      </c>
      <c r="C38" s="221"/>
      <c r="D38" s="221"/>
    </row>
    <row r="39" spans="1:4" ht="15.75">
      <c r="A39" s="303" t="s">
        <v>426</v>
      </c>
      <c r="B39" s="304" t="s">
        <v>238</v>
      </c>
      <c r="C39" s="221"/>
      <c r="D39" s="221"/>
    </row>
    <row r="42" spans="1:4" ht="31.5">
      <c r="A42" s="33" t="s">
        <v>631</v>
      </c>
      <c r="B42" s="217" t="s">
        <v>63</v>
      </c>
      <c r="C42" s="218" t="s">
        <v>13</v>
      </c>
      <c r="D42" s="218" t="s">
        <v>14</v>
      </c>
    </row>
    <row r="43" spans="1:4" ht="15.75">
      <c r="A43" s="301" t="s">
        <v>491</v>
      </c>
      <c r="B43" s="298" t="s">
        <v>328</v>
      </c>
      <c r="C43" s="221"/>
      <c r="D43" s="221">
        <v>154741</v>
      </c>
    </row>
    <row r="44" spans="1:4" ht="15.75">
      <c r="A44" s="305" t="s">
        <v>201</v>
      </c>
      <c r="B44" s="305" t="s">
        <v>328</v>
      </c>
      <c r="C44" s="221"/>
      <c r="D44" s="221">
        <v>154741</v>
      </c>
    </row>
    <row r="45" spans="1:4" ht="15.75">
      <c r="A45" s="219" t="s">
        <v>329</v>
      </c>
      <c r="B45" s="298" t="s">
        <v>330</v>
      </c>
      <c r="C45" s="221"/>
      <c r="D45" s="221"/>
    </row>
    <row r="46" spans="1:4" ht="15.75">
      <c r="A46" s="301" t="s">
        <v>539</v>
      </c>
      <c r="B46" s="298" t="s">
        <v>331</v>
      </c>
      <c r="C46" s="221"/>
      <c r="D46" s="221"/>
    </row>
    <row r="47" spans="1:4" ht="15.75">
      <c r="A47" s="305" t="s">
        <v>201</v>
      </c>
      <c r="B47" s="305" t="s">
        <v>331</v>
      </c>
      <c r="C47" s="221"/>
      <c r="D47" s="306"/>
    </row>
    <row r="48" spans="1:4" ht="15.75">
      <c r="A48" s="228" t="s">
        <v>510</v>
      </c>
      <c r="B48" s="298" t="s">
        <v>332</v>
      </c>
      <c r="C48" s="221"/>
      <c r="D48" s="225">
        <f>SUM(D44:D47)</f>
        <v>154741</v>
      </c>
    </row>
    <row r="49" spans="1:4" ht="15.75">
      <c r="A49" s="219" t="s">
        <v>540</v>
      </c>
      <c r="B49" s="298" t="s">
        <v>333</v>
      </c>
      <c r="C49" s="221"/>
      <c r="D49" s="221"/>
    </row>
    <row r="50" spans="1:4" ht="15.75">
      <c r="A50" s="305" t="s">
        <v>209</v>
      </c>
      <c r="B50" s="305" t="s">
        <v>333</v>
      </c>
      <c r="C50" s="221"/>
      <c r="D50" s="221"/>
    </row>
    <row r="51" spans="1:4" ht="15.75">
      <c r="A51" s="301" t="s">
        <v>334</v>
      </c>
      <c r="B51" s="298" t="s">
        <v>335</v>
      </c>
      <c r="C51" s="221"/>
      <c r="D51" s="221"/>
    </row>
    <row r="52" spans="1:4" ht="15.75">
      <c r="A52" s="222" t="s">
        <v>541</v>
      </c>
      <c r="B52" s="298" t="s">
        <v>336</v>
      </c>
      <c r="C52" s="221"/>
      <c r="D52" s="221"/>
    </row>
    <row r="53" spans="1:4" ht="15.75">
      <c r="A53" s="305" t="s">
        <v>210</v>
      </c>
      <c r="B53" s="305" t="s">
        <v>336</v>
      </c>
      <c r="C53" s="221"/>
      <c r="D53" s="221"/>
    </row>
    <row r="54" spans="1:4" ht="15.75">
      <c r="A54" s="301" t="s">
        <v>337</v>
      </c>
      <c r="B54" s="298" t="s">
        <v>338</v>
      </c>
      <c r="C54" s="221"/>
      <c r="D54" s="221"/>
    </row>
    <row r="55" spans="1:4" ht="15.75">
      <c r="A55" s="302" t="s">
        <v>511</v>
      </c>
      <c r="B55" s="300" t="s">
        <v>339</v>
      </c>
      <c r="C55" s="225"/>
      <c r="D55" s="221"/>
    </row>
    <row r="56" spans="1:4" ht="15.75">
      <c r="A56" s="302" t="s">
        <v>343</v>
      </c>
      <c r="B56" s="300" t="s">
        <v>344</v>
      </c>
      <c r="C56" s="225">
        <v>11209</v>
      </c>
      <c r="D56" s="225"/>
    </row>
    <row r="57" spans="1:4" ht="15.75">
      <c r="A57" s="302" t="s">
        <v>345</v>
      </c>
      <c r="B57" s="300" t="s">
        <v>346</v>
      </c>
      <c r="C57" s="225"/>
      <c r="D57" s="221"/>
    </row>
    <row r="58" spans="1:4" ht="15.75">
      <c r="A58" s="302" t="s">
        <v>349</v>
      </c>
      <c r="B58" s="300" t="s">
        <v>350</v>
      </c>
      <c r="C58" s="225"/>
      <c r="D58" s="221"/>
    </row>
    <row r="59" spans="1:4" ht="15.75">
      <c r="A59" s="228" t="s">
        <v>642</v>
      </c>
      <c r="B59" s="300" t="s">
        <v>351</v>
      </c>
      <c r="C59" s="225"/>
      <c r="D59" s="221"/>
    </row>
    <row r="60" spans="1:4" ht="15.75">
      <c r="A60" s="223" t="s">
        <v>352</v>
      </c>
      <c r="B60" s="300" t="s">
        <v>351</v>
      </c>
      <c r="C60" s="225"/>
      <c r="D60" s="221"/>
    </row>
    <row r="61" spans="1:4" ht="15.75">
      <c r="A61" s="215" t="s">
        <v>513</v>
      </c>
      <c r="B61" s="304" t="s">
        <v>353</v>
      </c>
      <c r="C61" s="225">
        <f>SUM(C55:C60)</f>
        <v>11209</v>
      </c>
      <c r="D61" s="225">
        <v>154741</v>
      </c>
    </row>
    <row r="62" spans="1:4" ht="15.75">
      <c r="A62" s="219" t="s">
        <v>354</v>
      </c>
      <c r="B62" s="298" t="s">
        <v>355</v>
      </c>
      <c r="C62" s="221"/>
      <c r="D62" s="221"/>
    </row>
    <row r="63" spans="1:4" ht="15.75">
      <c r="A63" s="222" t="s">
        <v>356</v>
      </c>
      <c r="B63" s="298" t="s">
        <v>357</v>
      </c>
      <c r="C63" s="221"/>
      <c r="D63" s="221"/>
    </row>
    <row r="64" spans="1:4" ht="15.75">
      <c r="A64" s="301" t="s">
        <v>358</v>
      </c>
      <c r="B64" s="298" t="s">
        <v>359</v>
      </c>
      <c r="C64" s="221"/>
      <c r="D64" s="221"/>
    </row>
    <row r="65" spans="1:4" ht="15.75">
      <c r="A65" s="301" t="s">
        <v>496</v>
      </c>
      <c r="B65" s="298" t="s">
        <v>360</v>
      </c>
      <c r="C65" s="221"/>
      <c r="D65" s="221"/>
    </row>
    <row r="66" spans="1:4" ht="15.75">
      <c r="A66" s="305" t="s">
        <v>235</v>
      </c>
      <c r="B66" s="305" t="s">
        <v>360</v>
      </c>
      <c r="C66" s="221"/>
      <c r="D66" s="221"/>
    </row>
    <row r="67" spans="1:4" ht="15.75">
      <c r="A67" s="305" t="s">
        <v>236</v>
      </c>
      <c r="B67" s="305" t="s">
        <v>360</v>
      </c>
      <c r="C67" s="221"/>
      <c r="D67" s="221"/>
    </row>
    <row r="68" spans="1:4" ht="15.75">
      <c r="A68" s="307" t="s">
        <v>237</v>
      </c>
      <c r="B68" s="307" t="s">
        <v>360</v>
      </c>
      <c r="C68" s="221"/>
      <c r="D68" s="221"/>
    </row>
    <row r="69" spans="1:4" ht="15.75">
      <c r="A69" s="303" t="s">
        <v>514</v>
      </c>
      <c r="B69" s="304" t="s">
        <v>361</v>
      </c>
      <c r="C69" s="221"/>
      <c r="D69" s="221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  <headerFooter>
    <oddHeader>&amp;R&amp;"-,Félkövér"24.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7"/>
  <sheetViews>
    <sheetView zoomScalePageLayoutView="0" workbookViewId="0" topLeftCell="A196">
      <selection activeCell="A202" sqref="A202"/>
    </sheetView>
  </sheetViews>
  <sheetFormatPr defaultColWidth="9.140625" defaultRowHeight="15"/>
  <cols>
    <col min="1" max="1" width="70.57421875" style="314" customWidth="1"/>
    <col min="2" max="2" width="9.140625" style="101" customWidth="1"/>
    <col min="3" max="3" width="13.140625" style="101" hidden="1" customWidth="1"/>
    <col min="4" max="4" width="10.28125" style="101" bestFit="1" customWidth="1"/>
    <col min="5" max="6" width="12.57421875" style="101" customWidth="1"/>
    <col min="7" max="7" width="10.00390625" style="101" customWidth="1"/>
    <col min="8" max="8" width="9.7109375" style="101" customWidth="1"/>
    <col min="9" max="10" width="10.421875" style="101" customWidth="1"/>
    <col min="11" max="11" width="15.28125" style="101" bestFit="1" customWidth="1"/>
    <col min="12" max="12" width="16.140625" style="101" bestFit="1" customWidth="1"/>
    <col min="13" max="13" width="12.140625" style="101" bestFit="1" customWidth="1"/>
    <col min="14" max="14" width="14.140625" style="101" bestFit="1" customWidth="1"/>
    <col min="15" max="15" width="14.00390625" style="101" bestFit="1" customWidth="1"/>
    <col min="16" max="16" width="16.7109375" style="101" bestFit="1" customWidth="1"/>
    <col min="17" max="16384" width="9.140625" style="101" customWidth="1"/>
  </cols>
  <sheetData>
    <row r="1" spans="1:16" ht="28.5" customHeight="1">
      <c r="A1" s="100" t="s">
        <v>712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26.25" customHeight="1">
      <c r="A2" s="103" t="s">
        <v>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4" ht="15.75">
      <c r="A4" s="308" t="s">
        <v>643</v>
      </c>
    </row>
    <row r="5" spans="1:17" ht="31.5">
      <c r="A5" s="88" t="s">
        <v>62</v>
      </c>
      <c r="B5" s="88" t="s">
        <v>63</v>
      </c>
      <c r="C5" s="88"/>
      <c r="D5" s="31" t="s">
        <v>657</v>
      </c>
      <c r="E5" s="31" t="s">
        <v>658</v>
      </c>
      <c r="F5" s="31" t="s">
        <v>659</v>
      </c>
      <c r="G5" s="31" t="s">
        <v>660</v>
      </c>
      <c r="H5" s="31" t="s">
        <v>661</v>
      </c>
      <c r="I5" s="31" t="s">
        <v>662</v>
      </c>
      <c r="J5" s="31" t="s">
        <v>663</v>
      </c>
      <c r="K5" s="31" t="s">
        <v>664</v>
      </c>
      <c r="L5" s="31" t="s">
        <v>665</v>
      </c>
      <c r="M5" s="31" t="s">
        <v>666</v>
      </c>
      <c r="N5" s="31" t="s">
        <v>667</v>
      </c>
      <c r="O5" s="31" t="s">
        <v>668</v>
      </c>
      <c r="P5" s="38" t="s">
        <v>645</v>
      </c>
      <c r="Q5" s="104"/>
    </row>
    <row r="6" spans="1:17" ht="15.75">
      <c r="A6" s="90" t="s">
        <v>64</v>
      </c>
      <c r="B6" s="109" t="s">
        <v>65</v>
      </c>
      <c r="C6" s="31">
        <f>25167+10968+1914+2520+10000+1464+1296+3108+6855+1638</f>
        <v>64930</v>
      </c>
      <c r="D6" s="31">
        <v>6703</v>
      </c>
      <c r="E6" s="31">
        <v>6703</v>
      </c>
      <c r="F6" s="31">
        <v>6703</v>
      </c>
      <c r="G6" s="31">
        <v>6703</v>
      </c>
      <c r="H6" s="31">
        <v>6703</v>
      </c>
      <c r="I6" s="31">
        <v>6703</v>
      </c>
      <c r="J6" s="31">
        <v>6703</v>
      </c>
      <c r="K6" s="31">
        <v>6703</v>
      </c>
      <c r="L6" s="31">
        <v>6703</v>
      </c>
      <c r="M6" s="31">
        <v>6703</v>
      </c>
      <c r="N6" s="31">
        <v>6703</v>
      </c>
      <c r="O6" s="31">
        <v>6703</v>
      </c>
      <c r="P6" s="31">
        <v>80436</v>
      </c>
      <c r="Q6" s="104"/>
    </row>
    <row r="7" spans="1:17" ht="15.75">
      <c r="A7" s="90" t="s">
        <v>66</v>
      </c>
      <c r="B7" s="109" t="s">
        <v>67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104"/>
    </row>
    <row r="8" spans="1:17" ht="15.75">
      <c r="A8" s="90" t="s">
        <v>68</v>
      </c>
      <c r="B8" s="109" t="s">
        <v>69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04"/>
    </row>
    <row r="9" spans="1:17" ht="15.75">
      <c r="A9" s="90" t="s">
        <v>70</v>
      </c>
      <c r="B9" s="109" t="s">
        <v>71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104"/>
    </row>
    <row r="10" spans="1:17" ht="15.75">
      <c r="A10" s="90" t="s">
        <v>72</v>
      </c>
      <c r="B10" s="109" t="s">
        <v>73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04"/>
    </row>
    <row r="11" spans="1:17" ht="15.75">
      <c r="A11" s="90" t="s">
        <v>74</v>
      </c>
      <c r="B11" s="109" t="s">
        <v>75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04"/>
    </row>
    <row r="12" spans="1:17" ht="15.75">
      <c r="A12" s="90" t="s">
        <v>76</v>
      </c>
      <c r="B12" s="109" t="s">
        <v>77</v>
      </c>
      <c r="C12" s="31">
        <f>3193+1179+148+295+600+147+147+295+295+147</f>
        <v>6446</v>
      </c>
      <c r="D12" s="31">
        <v>520</v>
      </c>
      <c r="E12" s="31">
        <v>520</v>
      </c>
      <c r="F12" s="31">
        <v>520</v>
      </c>
      <c r="G12" s="31">
        <v>520</v>
      </c>
      <c r="H12" s="31">
        <v>520</v>
      </c>
      <c r="I12" s="31">
        <v>520</v>
      </c>
      <c r="J12" s="31">
        <v>520</v>
      </c>
      <c r="K12" s="31">
        <v>520</v>
      </c>
      <c r="L12" s="31">
        <v>520</v>
      </c>
      <c r="M12" s="31">
        <v>520</v>
      </c>
      <c r="N12" s="31">
        <v>520</v>
      </c>
      <c r="O12" s="31">
        <v>510</v>
      </c>
      <c r="P12" s="31">
        <v>6230</v>
      </c>
      <c r="Q12" s="104"/>
    </row>
    <row r="13" spans="1:17" ht="15.75">
      <c r="A13" s="90" t="s">
        <v>78</v>
      </c>
      <c r="B13" s="109" t="s">
        <v>79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04"/>
    </row>
    <row r="14" spans="1:17" ht="15.75">
      <c r="A14" s="93" t="s">
        <v>80</v>
      </c>
      <c r="B14" s="109" t="s">
        <v>81</v>
      </c>
      <c r="C14" s="31">
        <f>150+400</f>
        <v>550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04"/>
    </row>
    <row r="15" spans="1:17" ht="15.75">
      <c r="A15" s="93" t="s">
        <v>82</v>
      </c>
      <c r="B15" s="109" t="s">
        <v>83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04"/>
    </row>
    <row r="16" spans="1:17" ht="15.75">
      <c r="A16" s="93" t="s">
        <v>84</v>
      </c>
      <c r="B16" s="109" t="s">
        <v>85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04"/>
    </row>
    <row r="17" spans="1:17" ht="15.75">
      <c r="A17" s="93" t="s">
        <v>86</v>
      </c>
      <c r="B17" s="109" t="s">
        <v>87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04"/>
    </row>
    <row r="18" spans="1:17" ht="15.75">
      <c r="A18" s="93" t="s">
        <v>427</v>
      </c>
      <c r="B18" s="109" t="s">
        <v>88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04"/>
    </row>
    <row r="19" spans="1:17" s="108" customFormat="1" ht="15.75">
      <c r="A19" s="110" t="s">
        <v>365</v>
      </c>
      <c r="B19" s="111" t="s">
        <v>89</v>
      </c>
      <c r="C19" s="38">
        <f aca="true" t="shared" si="0" ref="C19:O19">SUM(C6:C18)</f>
        <v>71926</v>
      </c>
      <c r="D19" s="38">
        <f t="shared" si="0"/>
        <v>7223</v>
      </c>
      <c r="E19" s="38">
        <f t="shared" si="0"/>
        <v>7223</v>
      </c>
      <c r="F19" s="38">
        <f t="shared" si="0"/>
        <v>7223</v>
      </c>
      <c r="G19" s="38">
        <f t="shared" si="0"/>
        <v>7223</v>
      </c>
      <c r="H19" s="38">
        <f t="shared" si="0"/>
        <v>7223</v>
      </c>
      <c r="I19" s="38">
        <f t="shared" si="0"/>
        <v>7223</v>
      </c>
      <c r="J19" s="38">
        <f t="shared" si="0"/>
        <v>7223</v>
      </c>
      <c r="K19" s="38">
        <f t="shared" si="0"/>
        <v>7223</v>
      </c>
      <c r="L19" s="38">
        <f t="shared" si="0"/>
        <v>7223</v>
      </c>
      <c r="M19" s="38">
        <f t="shared" si="0"/>
        <v>7223</v>
      </c>
      <c r="N19" s="38">
        <f t="shared" si="0"/>
        <v>7223</v>
      </c>
      <c r="O19" s="38">
        <f t="shared" si="0"/>
        <v>7213</v>
      </c>
      <c r="P19" s="38">
        <f>P6+P12</f>
        <v>86666</v>
      </c>
      <c r="Q19" s="309"/>
    </row>
    <row r="20" spans="1:17" ht="15.75">
      <c r="A20" s="93" t="s">
        <v>90</v>
      </c>
      <c r="B20" s="109" t="s">
        <v>91</v>
      </c>
      <c r="C20" s="31">
        <v>8280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04"/>
    </row>
    <row r="21" spans="1:17" ht="31.5">
      <c r="A21" s="93" t="s">
        <v>92</v>
      </c>
      <c r="B21" s="109" t="s">
        <v>93</v>
      </c>
      <c r="C21" s="31">
        <f>1260</f>
        <v>1260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04"/>
    </row>
    <row r="22" spans="1:17" ht="15.75">
      <c r="A22" s="93" t="s">
        <v>94</v>
      </c>
      <c r="B22" s="109" t="s">
        <v>95</v>
      </c>
      <c r="C22" s="31">
        <f>300+100</f>
        <v>400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04"/>
    </row>
    <row r="23" spans="1:17" s="108" customFormat="1" ht="15.75">
      <c r="A23" s="94" t="s">
        <v>366</v>
      </c>
      <c r="B23" s="111" t="s">
        <v>96</v>
      </c>
      <c r="C23" s="38">
        <f>SUM(C20:C22)</f>
        <v>9940</v>
      </c>
      <c r="D23" s="38">
        <v>660</v>
      </c>
      <c r="E23" s="38">
        <v>660</v>
      </c>
      <c r="F23" s="38">
        <v>660</v>
      </c>
      <c r="G23" s="38">
        <v>660</v>
      </c>
      <c r="H23" s="38">
        <v>660</v>
      </c>
      <c r="I23" s="38">
        <v>660</v>
      </c>
      <c r="J23" s="38">
        <v>660</v>
      </c>
      <c r="K23" s="38">
        <v>660</v>
      </c>
      <c r="L23" s="38">
        <v>660</v>
      </c>
      <c r="M23" s="38">
        <v>660</v>
      </c>
      <c r="N23" s="38">
        <v>660</v>
      </c>
      <c r="O23" s="38">
        <v>660</v>
      </c>
      <c r="P23" s="38">
        <v>7920</v>
      </c>
      <c r="Q23" s="309"/>
    </row>
    <row r="24" spans="1:17" s="108" customFormat="1" ht="15.75">
      <c r="A24" s="110" t="s">
        <v>457</v>
      </c>
      <c r="B24" s="111" t="s">
        <v>97</v>
      </c>
      <c r="C24" s="38">
        <f>C19+C23</f>
        <v>81866</v>
      </c>
      <c r="D24" s="38">
        <f aca="true" t="shared" si="1" ref="D24:O24">SUM(D19:D23)</f>
        <v>7883</v>
      </c>
      <c r="E24" s="38">
        <f t="shared" si="1"/>
        <v>7883</v>
      </c>
      <c r="F24" s="38">
        <f t="shared" si="1"/>
        <v>7883</v>
      </c>
      <c r="G24" s="38">
        <f t="shared" si="1"/>
        <v>7883</v>
      </c>
      <c r="H24" s="38">
        <f t="shared" si="1"/>
        <v>7883</v>
      </c>
      <c r="I24" s="38">
        <f t="shared" si="1"/>
        <v>7883</v>
      </c>
      <c r="J24" s="38">
        <f t="shared" si="1"/>
        <v>7883</v>
      </c>
      <c r="K24" s="38">
        <f t="shared" si="1"/>
        <v>7883</v>
      </c>
      <c r="L24" s="38">
        <f t="shared" si="1"/>
        <v>7883</v>
      </c>
      <c r="M24" s="38">
        <f t="shared" si="1"/>
        <v>7883</v>
      </c>
      <c r="N24" s="38">
        <f t="shared" si="1"/>
        <v>7883</v>
      </c>
      <c r="O24" s="38">
        <f t="shared" si="1"/>
        <v>7873</v>
      </c>
      <c r="P24" s="38">
        <f>P19+P23</f>
        <v>94586</v>
      </c>
      <c r="Q24" s="309"/>
    </row>
    <row r="25" spans="1:17" s="108" customFormat="1" ht="15.75">
      <c r="A25" s="94" t="s">
        <v>428</v>
      </c>
      <c r="B25" s="111" t="s">
        <v>98</v>
      </c>
      <c r="C25" s="38">
        <f>10077+3721+570+80+786+350+420+403+945+2090+495</f>
        <v>19937</v>
      </c>
      <c r="D25" s="38">
        <v>2014</v>
      </c>
      <c r="E25" s="38">
        <v>2014</v>
      </c>
      <c r="F25" s="38">
        <v>2014</v>
      </c>
      <c r="G25" s="38">
        <v>2014</v>
      </c>
      <c r="H25" s="38">
        <v>2014</v>
      </c>
      <c r="I25" s="38">
        <v>2014</v>
      </c>
      <c r="J25" s="38">
        <v>2014</v>
      </c>
      <c r="K25" s="38">
        <v>2014</v>
      </c>
      <c r="L25" s="38">
        <v>2014</v>
      </c>
      <c r="M25" s="38">
        <v>2014</v>
      </c>
      <c r="N25" s="38">
        <v>2014</v>
      </c>
      <c r="O25" s="38">
        <v>2022</v>
      </c>
      <c r="P25" s="38">
        <v>24176</v>
      </c>
      <c r="Q25" s="309"/>
    </row>
    <row r="26" spans="1:17" ht="15.75">
      <c r="A26" s="93" t="s">
        <v>99</v>
      </c>
      <c r="B26" s="109" t="s">
        <v>100</v>
      </c>
      <c r="C26" s="31">
        <f>1600+40+200+750+100+100+220+80</f>
        <v>3090</v>
      </c>
      <c r="D26" s="31">
        <v>213</v>
      </c>
      <c r="E26" s="31">
        <v>213</v>
      </c>
      <c r="F26" s="31">
        <v>213</v>
      </c>
      <c r="G26" s="31">
        <v>213</v>
      </c>
      <c r="H26" s="31">
        <v>213</v>
      </c>
      <c r="I26" s="31">
        <v>213</v>
      </c>
      <c r="J26" s="31">
        <v>213</v>
      </c>
      <c r="K26" s="31">
        <v>213</v>
      </c>
      <c r="L26" s="31">
        <v>213</v>
      </c>
      <c r="M26" s="31">
        <v>213</v>
      </c>
      <c r="N26" s="31">
        <v>213</v>
      </c>
      <c r="O26" s="31">
        <v>217</v>
      </c>
      <c r="P26" s="31">
        <v>2560</v>
      </c>
      <c r="Q26" s="104"/>
    </row>
    <row r="27" spans="1:17" ht="15.75">
      <c r="A27" s="93" t="s">
        <v>101</v>
      </c>
      <c r="B27" s="109" t="s">
        <v>102</v>
      </c>
      <c r="C27" s="31">
        <f>23740+4400+1140+50+250+100+400+90+220+210</f>
        <v>30600</v>
      </c>
      <c r="D27" s="31">
        <v>2600</v>
      </c>
      <c r="E27" s="31">
        <v>2600</v>
      </c>
      <c r="F27" s="31">
        <v>2520</v>
      </c>
      <c r="G27" s="31">
        <v>2600</v>
      </c>
      <c r="H27" s="31">
        <v>2600</v>
      </c>
      <c r="I27" s="31">
        <v>2600</v>
      </c>
      <c r="J27" s="31">
        <v>2600</v>
      </c>
      <c r="K27" s="31">
        <v>2600</v>
      </c>
      <c r="L27" s="31">
        <v>2600</v>
      </c>
      <c r="M27" s="31">
        <v>2600</v>
      </c>
      <c r="N27" s="31">
        <v>2600</v>
      </c>
      <c r="O27" s="31">
        <v>2600</v>
      </c>
      <c r="P27" s="31">
        <v>31120</v>
      </c>
      <c r="Q27" s="104"/>
    </row>
    <row r="28" spans="1:17" ht="15.75">
      <c r="A28" s="93" t="s">
        <v>103</v>
      </c>
      <c r="B28" s="109" t="s">
        <v>104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04"/>
    </row>
    <row r="29" spans="1:17" s="108" customFormat="1" ht="15.75">
      <c r="A29" s="94" t="s">
        <v>367</v>
      </c>
      <c r="B29" s="111" t="s">
        <v>105</v>
      </c>
      <c r="C29" s="38">
        <f aca="true" t="shared" si="2" ref="C29:O29">SUM(C26:C28)</f>
        <v>33690</v>
      </c>
      <c r="D29" s="38">
        <f t="shared" si="2"/>
        <v>2813</v>
      </c>
      <c r="E29" s="38">
        <f t="shared" si="2"/>
        <v>2813</v>
      </c>
      <c r="F29" s="38">
        <f t="shared" si="2"/>
        <v>2733</v>
      </c>
      <c r="G29" s="38">
        <f t="shared" si="2"/>
        <v>2813</v>
      </c>
      <c r="H29" s="38">
        <f t="shared" si="2"/>
        <v>2813</v>
      </c>
      <c r="I29" s="38">
        <f t="shared" si="2"/>
        <v>2813</v>
      </c>
      <c r="J29" s="38">
        <f t="shared" si="2"/>
        <v>2813</v>
      </c>
      <c r="K29" s="38">
        <f t="shared" si="2"/>
        <v>2813</v>
      </c>
      <c r="L29" s="38">
        <f t="shared" si="2"/>
        <v>2813</v>
      </c>
      <c r="M29" s="38">
        <f t="shared" si="2"/>
        <v>2813</v>
      </c>
      <c r="N29" s="38">
        <f t="shared" si="2"/>
        <v>2813</v>
      </c>
      <c r="O29" s="38">
        <f t="shared" si="2"/>
        <v>2817</v>
      </c>
      <c r="P29" s="38">
        <f>P26+P27+P28</f>
        <v>33680</v>
      </c>
      <c r="Q29" s="309"/>
    </row>
    <row r="30" spans="1:17" ht="15.75">
      <c r="A30" s="93" t="s">
        <v>106</v>
      </c>
      <c r="B30" s="109" t="s">
        <v>107</v>
      </c>
      <c r="C30" s="31">
        <f>150+170</f>
        <v>320</v>
      </c>
      <c r="D30" s="31">
        <v>250</v>
      </c>
      <c r="E30" s="31">
        <v>250</v>
      </c>
      <c r="F30" s="31">
        <v>250</v>
      </c>
      <c r="G30" s="31">
        <v>250</v>
      </c>
      <c r="H30" s="31">
        <v>250</v>
      </c>
      <c r="I30" s="31">
        <v>250</v>
      </c>
      <c r="J30" s="31">
        <v>250</v>
      </c>
      <c r="K30" s="31">
        <v>250</v>
      </c>
      <c r="L30" s="31">
        <v>250</v>
      </c>
      <c r="M30" s="31">
        <v>250</v>
      </c>
      <c r="N30" s="31">
        <v>250</v>
      </c>
      <c r="O30" s="31">
        <v>300</v>
      </c>
      <c r="P30" s="31">
        <v>3050</v>
      </c>
      <c r="Q30" s="104"/>
    </row>
    <row r="31" spans="1:17" ht="15.75">
      <c r="A31" s="93" t="s">
        <v>108</v>
      </c>
      <c r="B31" s="109" t="s">
        <v>109</v>
      </c>
      <c r="C31" s="31">
        <f>500+200+600+30+150+20+200</f>
        <v>1700</v>
      </c>
      <c r="D31" s="31">
        <v>170</v>
      </c>
      <c r="E31" s="31">
        <v>170</v>
      </c>
      <c r="F31" s="31">
        <v>170</v>
      </c>
      <c r="G31" s="31">
        <v>170</v>
      </c>
      <c r="H31" s="31">
        <v>170</v>
      </c>
      <c r="I31" s="31">
        <v>170</v>
      </c>
      <c r="J31" s="31">
        <v>170</v>
      </c>
      <c r="K31" s="31">
        <v>170</v>
      </c>
      <c r="L31" s="31">
        <v>170</v>
      </c>
      <c r="M31" s="31">
        <v>170</v>
      </c>
      <c r="N31" s="31">
        <v>170</v>
      </c>
      <c r="O31" s="31">
        <v>150</v>
      </c>
      <c r="P31" s="31">
        <v>2020</v>
      </c>
      <c r="Q31" s="104"/>
    </row>
    <row r="32" spans="1:17" s="108" customFormat="1" ht="15.75">
      <c r="A32" s="94" t="s">
        <v>458</v>
      </c>
      <c r="B32" s="111" t="s">
        <v>110</v>
      </c>
      <c r="C32" s="38">
        <f>C30+C31</f>
        <v>2020</v>
      </c>
      <c r="D32" s="38">
        <f aca="true" t="shared" si="3" ref="D32:O32">SUM(D30:D31)</f>
        <v>420</v>
      </c>
      <c r="E32" s="38">
        <f t="shared" si="3"/>
        <v>420</v>
      </c>
      <c r="F32" s="38">
        <f t="shared" si="3"/>
        <v>420</v>
      </c>
      <c r="G32" s="38">
        <f t="shared" si="3"/>
        <v>420</v>
      </c>
      <c r="H32" s="38">
        <f t="shared" si="3"/>
        <v>420</v>
      </c>
      <c r="I32" s="38">
        <f t="shared" si="3"/>
        <v>420</v>
      </c>
      <c r="J32" s="38">
        <f t="shared" si="3"/>
        <v>420</v>
      </c>
      <c r="K32" s="38">
        <f t="shared" si="3"/>
        <v>420</v>
      </c>
      <c r="L32" s="38">
        <f t="shared" si="3"/>
        <v>420</v>
      </c>
      <c r="M32" s="38">
        <f t="shared" si="3"/>
        <v>420</v>
      </c>
      <c r="N32" s="38">
        <f t="shared" si="3"/>
        <v>420</v>
      </c>
      <c r="O32" s="38">
        <f t="shared" si="3"/>
        <v>450</v>
      </c>
      <c r="P32" s="38">
        <f>P30+P31</f>
        <v>5070</v>
      </c>
      <c r="Q32" s="309"/>
    </row>
    <row r="33" spans="1:17" ht="15.75">
      <c r="A33" s="93" t="s">
        <v>111</v>
      </c>
      <c r="B33" s="109" t="s">
        <v>112</v>
      </c>
      <c r="C33" s="31">
        <f>1855+12000+3000+1850+485+5400+1500+5000+340</f>
        <v>31430</v>
      </c>
      <c r="D33" s="31">
        <v>3135</v>
      </c>
      <c r="E33" s="31">
        <v>2600</v>
      </c>
      <c r="F33" s="31">
        <v>2600</v>
      </c>
      <c r="G33" s="31">
        <v>2600</v>
      </c>
      <c r="H33" s="31">
        <v>2600</v>
      </c>
      <c r="I33" s="31">
        <v>2600</v>
      </c>
      <c r="J33" s="31">
        <v>2600</v>
      </c>
      <c r="K33" s="31">
        <v>2600</v>
      </c>
      <c r="L33" s="31">
        <v>2600</v>
      </c>
      <c r="M33" s="31">
        <v>2600</v>
      </c>
      <c r="N33" s="31">
        <v>2600</v>
      </c>
      <c r="O33" s="31">
        <v>2600</v>
      </c>
      <c r="P33" s="31">
        <v>31735</v>
      </c>
      <c r="Q33" s="104"/>
    </row>
    <row r="34" spans="1:17" ht="15.75">
      <c r="A34" s="93" t="s">
        <v>113</v>
      </c>
      <c r="B34" s="109" t="s">
        <v>114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04"/>
    </row>
    <row r="35" spans="1:17" ht="15.75">
      <c r="A35" s="93" t="s">
        <v>429</v>
      </c>
      <c r="B35" s="109" t="s">
        <v>115</v>
      </c>
      <c r="C35" s="31"/>
      <c r="D35" s="31">
        <v>250</v>
      </c>
      <c r="E35" s="31">
        <v>250</v>
      </c>
      <c r="F35" s="31">
        <v>250</v>
      </c>
      <c r="G35" s="31">
        <v>250</v>
      </c>
      <c r="H35" s="31">
        <v>250</v>
      </c>
      <c r="I35" s="31">
        <v>250</v>
      </c>
      <c r="J35" s="31">
        <v>250</v>
      </c>
      <c r="K35" s="31">
        <v>250</v>
      </c>
      <c r="L35" s="31">
        <v>250</v>
      </c>
      <c r="M35" s="31">
        <v>250</v>
      </c>
      <c r="N35" s="31">
        <v>250</v>
      </c>
      <c r="O35" s="31">
        <v>250</v>
      </c>
      <c r="P35" s="31">
        <v>3000</v>
      </c>
      <c r="Q35" s="104"/>
    </row>
    <row r="36" spans="1:17" ht="15.75">
      <c r="A36" s="93"/>
      <c r="B36" s="109" t="s">
        <v>117</v>
      </c>
      <c r="C36" s="31">
        <v>35824</v>
      </c>
      <c r="D36" s="31"/>
      <c r="E36" s="31"/>
      <c r="F36" s="31">
        <v>2000</v>
      </c>
      <c r="G36" s="31">
        <v>2000</v>
      </c>
      <c r="H36" s="31">
        <v>2000</v>
      </c>
      <c r="I36" s="31">
        <v>2000</v>
      </c>
      <c r="J36" s="31">
        <v>2000</v>
      </c>
      <c r="K36" s="31">
        <v>2000</v>
      </c>
      <c r="L36" s="31">
        <v>2000</v>
      </c>
      <c r="M36" s="31">
        <v>2000</v>
      </c>
      <c r="N36" s="31">
        <v>2000</v>
      </c>
      <c r="O36" s="31">
        <v>1980</v>
      </c>
      <c r="P36" s="31">
        <v>23980</v>
      </c>
      <c r="Q36" s="104"/>
    </row>
    <row r="37" spans="1:17" ht="15.75">
      <c r="A37" s="135" t="s">
        <v>430</v>
      </c>
      <c r="B37" s="109" t="s">
        <v>118</v>
      </c>
      <c r="C37" s="31">
        <v>0</v>
      </c>
      <c r="D37" s="31"/>
      <c r="E37" s="31">
        <v>30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104"/>
    </row>
    <row r="38" spans="1:17" ht="15.75">
      <c r="A38" s="93" t="s">
        <v>119</v>
      </c>
      <c r="B38" s="109" t="s">
        <v>120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>
        <v>30</v>
      </c>
      <c r="Q38" s="104"/>
    </row>
    <row r="39" spans="1:17" ht="15.75">
      <c r="A39" s="93" t="s">
        <v>431</v>
      </c>
      <c r="B39" s="109" t="s">
        <v>121</v>
      </c>
      <c r="C39" s="31">
        <v>13655</v>
      </c>
      <c r="D39" s="31">
        <v>3400</v>
      </c>
      <c r="E39" s="31">
        <v>3400</v>
      </c>
      <c r="F39" s="31">
        <v>3400</v>
      </c>
      <c r="G39" s="31">
        <v>3400</v>
      </c>
      <c r="H39" s="31">
        <v>3400</v>
      </c>
      <c r="I39" s="31">
        <v>3400</v>
      </c>
      <c r="J39" s="31">
        <v>3400</v>
      </c>
      <c r="K39" s="31">
        <v>3400</v>
      </c>
      <c r="L39" s="31">
        <v>3400</v>
      </c>
      <c r="M39" s="31">
        <v>3400</v>
      </c>
      <c r="N39" s="31">
        <v>2980</v>
      </c>
      <c r="O39" s="31">
        <v>3400</v>
      </c>
      <c r="P39" s="31">
        <v>40380</v>
      </c>
      <c r="Q39" s="104"/>
    </row>
    <row r="40" spans="1:17" s="108" customFormat="1" ht="15.75">
      <c r="A40" s="94" t="s">
        <v>368</v>
      </c>
      <c r="B40" s="111" t="s">
        <v>122</v>
      </c>
      <c r="C40" s="38">
        <f>C33+C36+C39</f>
        <v>80909</v>
      </c>
      <c r="D40" s="38">
        <f aca="true" t="shared" si="4" ref="D40:O40">SUM(D33:D39)</f>
        <v>6785</v>
      </c>
      <c r="E40" s="38">
        <f t="shared" si="4"/>
        <v>6280</v>
      </c>
      <c r="F40" s="38">
        <f t="shared" si="4"/>
        <v>8250</v>
      </c>
      <c r="G40" s="38">
        <f t="shared" si="4"/>
        <v>8250</v>
      </c>
      <c r="H40" s="38">
        <f t="shared" si="4"/>
        <v>8250</v>
      </c>
      <c r="I40" s="38">
        <f t="shared" si="4"/>
        <v>8250</v>
      </c>
      <c r="J40" s="38">
        <f t="shared" si="4"/>
        <v>8250</v>
      </c>
      <c r="K40" s="38">
        <f t="shared" si="4"/>
        <v>8250</v>
      </c>
      <c r="L40" s="38">
        <f t="shared" si="4"/>
        <v>8250</v>
      </c>
      <c r="M40" s="38">
        <f t="shared" si="4"/>
        <v>8250</v>
      </c>
      <c r="N40" s="38">
        <f t="shared" si="4"/>
        <v>7830</v>
      </c>
      <c r="O40" s="38">
        <f t="shared" si="4"/>
        <v>8230</v>
      </c>
      <c r="P40" s="38">
        <f>P33+P34+P35+P36+P37+P38+P39</f>
        <v>99125</v>
      </c>
      <c r="Q40" s="309"/>
    </row>
    <row r="41" spans="1:17" ht="15.75">
      <c r="A41" s="93" t="s">
        <v>123</v>
      </c>
      <c r="B41" s="109" t="s">
        <v>124</v>
      </c>
      <c r="C41" s="31">
        <v>970</v>
      </c>
      <c r="D41" s="31">
        <v>55</v>
      </c>
      <c r="E41" s="31">
        <v>55</v>
      </c>
      <c r="F41" s="31">
        <v>55</v>
      </c>
      <c r="G41" s="31">
        <v>55</v>
      </c>
      <c r="H41" s="31">
        <v>55</v>
      </c>
      <c r="I41" s="31">
        <v>55</v>
      </c>
      <c r="J41" s="31">
        <v>55</v>
      </c>
      <c r="K41" s="31">
        <v>55</v>
      </c>
      <c r="L41" s="31">
        <v>55</v>
      </c>
      <c r="M41" s="31">
        <v>55</v>
      </c>
      <c r="N41" s="31">
        <v>55</v>
      </c>
      <c r="O41" s="31">
        <v>67</v>
      </c>
      <c r="P41" s="31">
        <v>672</v>
      </c>
      <c r="Q41" s="104"/>
    </row>
    <row r="42" spans="1:17" ht="15.75">
      <c r="A42" s="93" t="s">
        <v>125</v>
      </c>
      <c r="B42" s="109" t="s">
        <v>126</v>
      </c>
      <c r="C42" s="31">
        <v>3500</v>
      </c>
      <c r="D42" s="31">
        <v>25</v>
      </c>
      <c r="E42" s="31">
        <v>25</v>
      </c>
      <c r="F42" s="31">
        <v>25</v>
      </c>
      <c r="G42" s="31">
        <v>25</v>
      </c>
      <c r="H42" s="31">
        <v>25</v>
      </c>
      <c r="I42" s="31">
        <v>25</v>
      </c>
      <c r="J42" s="31">
        <v>25</v>
      </c>
      <c r="K42" s="31">
        <v>25</v>
      </c>
      <c r="L42" s="31">
        <v>25</v>
      </c>
      <c r="M42" s="31">
        <v>25</v>
      </c>
      <c r="N42" s="31">
        <v>25</v>
      </c>
      <c r="O42" s="31">
        <v>25</v>
      </c>
      <c r="P42" s="31">
        <v>300</v>
      </c>
      <c r="Q42" s="104"/>
    </row>
    <row r="43" spans="1:17" s="108" customFormat="1" ht="15.75">
      <c r="A43" s="94" t="s">
        <v>369</v>
      </c>
      <c r="B43" s="111" t="s">
        <v>127</v>
      </c>
      <c r="C43" s="38">
        <f>C41+C42</f>
        <v>4470</v>
      </c>
      <c r="D43" s="38">
        <f aca="true" t="shared" si="5" ref="D43:O43">SUM(D41:D42)</f>
        <v>80</v>
      </c>
      <c r="E43" s="38">
        <f t="shared" si="5"/>
        <v>80</v>
      </c>
      <c r="F43" s="38">
        <f t="shared" si="5"/>
        <v>80</v>
      </c>
      <c r="G43" s="38">
        <f t="shared" si="5"/>
        <v>80</v>
      </c>
      <c r="H43" s="38">
        <f t="shared" si="5"/>
        <v>80</v>
      </c>
      <c r="I43" s="38">
        <f t="shared" si="5"/>
        <v>80</v>
      </c>
      <c r="J43" s="38">
        <f t="shared" si="5"/>
        <v>80</v>
      </c>
      <c r="K43" s="38">
        <f t="shared" si="5"/>
        <v>80</v>
      </c>
      <c r="L43" s="38">
        <f t="shared" si="5"/>
        <v>80</v>
      </c>
      <c r="M43" s="38">
        <f t="shared" si="5"/>
        <v>80</v>
      </c>
      <c r="N43" s="38">
        <f t="shared" si="5"/>
        <v>80</v>
      </c>
      <c r="O43" s="38">
        <f t="shared" si="5"/>
        <v>92</v>
      </c>
      <c r="P43" s="38">
        <f>P41+P42</f>
        <v>972</v>
      </c>
      <c r="Q43" s="309"/>
    </row>
    <row r="44" spans="1:17" ht="15.75">
      <c r="A44" s="93" t="s">
        <v>128</v>
      </c>
      <c r="B44" s="109" t="s">
        <v>129</v>
      </c>
      <c r="C44" s="31">
        <v>40113</v>
      </c>
      <c r="D44" s="31">
        <v>2400</v>
      </c>
      <c r="E44" s="31">
        <v>2400</v>
      </c>
      <c r="F44" s="31">
        <v>2400</v>
      </c>
      <c r="G44" s="31">
        <v>2400</v>
      </c>
      <c r="H44" s="31">
        <v>2400</v>
      </c>
      <c r="I44" s="31">
        <v>2400</v>
      </c>
      <c r="J44" s="31">
        <v>2400</v>
      </c>
      <c r="K44" s="31">
        <v>2400</v>
      </c>
      <c r="L44" s="31">
        <v>2400</v>
      </c>
      <c r="M44" s="31">
        <v>2400</v>
      </c>
      <c r="N44" s="31">
        <v>2400</v>
      </c>
      <c r="O44" s="31">
        <v>2408</v>
      </c>
      <c r="P44" s="31">
        <v>28808</v>
      </c>
      <c r="Q44" s="104"/>
    </row>
    <row r="45" spans="1:17" ht="15.75">
      <c r="A45" s="93" t="s">
        <v>130</v>
      </c>
      <c r="B45" s="109" t="s">
        <v>131</v>
      </c>
      <c r="C45" s="31"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>
        <v>1373</v>
      </c>
      <c r="Q45" s="104"/>
    </row>
    <row r="46" spans="1:17" ht="15.75">
      <c r="A46" s="93" t="s">
        <v>432</v>
      </c>
      <c r="B46" s="109" t="s">
        <v>132</v>
      </c>
      <c r="C46" s="31"/>
      <c r="D46" s="31"/>
      <c r="E46" s="31"/>
      <c r="F46" s="31"/>
      <c r="G46" s="31">
        <v>1500</v>
      </c>
      <c r="H46" s="31"/>
      <c r="I46" s="31"/>
      <c r="J46" s="31">
        <v>1500</v>
      </c>
      <c r="K46" s="31"/>
      <c r="L46" s="31"/>
      <c r="M46" s="31">
        <v>1500</v>
      </c>
      <c r="N46" s="31">
        <v>1500</v>
      </c>
      <c r="O46" s="31"/>
      <c r="P46" s="31">
        <v>6000</v>
      </c>
      <c r="Q46" s="104"/>
    </row>
    <row r="47" spans="1:17" ht="15.75">
      <c r="A47" s="93" t="s">
        <v>433</v>
      </c>
      <c r="B47" s="109" t="s">
        <v>133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104"/>
    </row>
    <row r="48" spans="1:17" ht="15.75">
      <c r="A48" s="93" t="s">
        <v>134</v>
      </c>
      <c r="B48" s="109" t="s">
        <v>135</v>
      </c>
      <c r="C48" s="31">
        <v>55268</v>
      </c>
      <c r="D48" s="31">
        <v>620</v>
      </c>
      <c r="E48" s="31">
        <v>620</v>
      </c>
      <c r="F48" s="31">
        <v>620</v>
      </c>
      <c r="G48" s="31">
        <v>620</v>
      </c>
      <c r="H48" s="31">
        <v>620</v>
      </c>
      <c r="I48" s="31">
        <v>620</v>
      </c>
      <c r="J48" s="31">
        <v>620</v>
      </c>
      <c r="K48" s="31">
        <v>620</v>
      </c>
      <c r="L48" s="31">
        <v>620</v>
      </c>
      <c r="M48" s="31">
        <v>620</v>
      </c>
      <c r="N48" s="31">
        <v>620</v>
      </c>
      <c r="O48" s="31">
        <v>720</v>
      </c>
      <c r="P48" s="31">
        <v>7540</v>
      </c>
      <c r="Q48" s="104"/>
    </row>
    <row r="49" spans="1:17" s="108" customFormat="1" ht="15.75">
      <c r="A49" s="94" t="s">
        <v>370</v>
      </c>
      <c r="B49" s="111" t="s">
        <v>136</v>
      </c>
      <c r="C49" s="38">
        <f>C44+C48</f>
        <v>95381</v>
      </c>
      <c r="D49" s="38">
        <f aca="true" t="shared" si="6" ref="D49:O49">SUM(D44:D48)</f>
        <v>3020</v>
      </c>
      <c r="E49" s="38">
        <f t="shared" si="6"/>
        <v>3020</v>
      </c>
      <c r="F49" s="38">
        <f t="shared" si="6"/>
        <v>3020</v>
      </c>
      <c r="G49" s="38">
        <f t="shared" si="6"/>
        <v>4520</v>
      </c>
      <c r="H49" s="38">
        <f t="shared" si="6"/>
        <v>3020</v>
      </c>
      <c r="I49" s="38">
        <f t="shared" si="6"/>
        <v>3020</v>
      </c>
      <c r="J49" s="38">
        <f t="shared" si="6"/>
        <v>4520</v>
      </c>
      <c r="K49" s="38">
        <f t="shared" si="6"/>
        <v>3020</v>
      </c>
      <c r="L49" s="38">
        <f t="shared" si="6"/>
        <v>3020</v>
      </c>
      <c r="M49" s="38">
        <f t="shared" si="6"/>
        <v>4520</v>
      </c>
      <c r="N49" s="38">
        <f t="shared" si="6"/>
        <v>4520</v>
      </c>
      <c r="O49" s="38">
        <f t="shared" si="6"/>
        <v>3128</v>
      </c>
      <c r="P49" s="38">
        <f>P44+P45+P46+P47+P48</f>
        <v>43721</v>
      </c>
      <c r="Q49" s="309"/>
    </row>
    <row r="50" spans="1:17" s="108" customFormat="1" ht="15.75">
      <c r="A50" s="94" t="s">
        <v>371</v>
      </c>
      <c r="B50" s="111" t="s">
        <v>137</v>
      </c>
      <c r="C50" s="38">
        <f>C29+C32+C40+C43+C49</f>
        <v>216470</v>
      </c>
      <c r="D50" s="38">
        <f aca="true" t="shared" si="7" ref="D50:O50">D29+D32+D40+D43+D49</f>
        <v>13118</v>
      </c>
      <c r="E50" s="38">
        <f t="shared" si="7"/>
        <v>12613</v>
      </c>
      <c r="F50" s="38">
        <f t="shared" si="7"/>
        <v>14503</v>
      </c>
      <c r="G50" s="38">
        <f t="shared" si="7"/>
        <v>16083</v>
      </c>
      <c r="H50" s="38">
        <f t="shared" si="7"/>
        <v>14583</v>
      </c>
      <c r="I50" s="38">
        <f t="shared" si="7"/>
        <v>14583</v>
      </c>
      <c r="J50" s="38">
        <f t="shared" si="7"/>
        <v>16083</v>
      </c>
      <c r="K50" s="38">
        <f t="shared" si="7"/>
        <v>14583</v>
      </c>
      <c r="L50" s="38">
        <f t="shared" si="7"/>
        <v>14583</v>
      </c>
      <c r="M50" s="38">
        <f t="shared" si="7"/>
        <v>16083</v>
      </c>
      <c r="N50" s="38">
        <f t="shared" si="7"/>
        <v>15663</v>
      </c>
      <c r="O50" s="38">
        <f t="shared" si="7"/>
        <v>14717</v>
      </c>
      <c r="P50" s="38">
        <f>P29+P32+P40+P43+P49</f>
        <v>182568</v>
      </c>
      <c r="Q50" s="309"/>
    </row>
    <row r="51" spans="1:17" ht="15.75">
      <c r="A51" s="64" t="s">
        <v>138</v>
      </c>
      <c r="B51" s="109" t="s">
        <v>139</v>
      </c>
      <c r="C51" s="38"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104"/>
    </row>
    <row r="52" spans="1:17" ht="15.75">
      <c r="A52" s="64" t="s">
        <v>372</v>
      </c>
      <c r="B52" s="109" t="s">
        <v>140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104"/>
    </row>
    <row r="53" spans="1:17" ht="15.75">
      <c r="A53" s="112" t="s">
        <v>434</v>
      </c>
      <c r="B53" s="109" t="s">
        <v>141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104"/>
    </row>
    <row r="54" spans="1:17" ht="15.75">
      <c r="A54" s="112" t="s">
        <v>435</v>
      </c>
      <c r="B54" s="109" t="s">
        <v>142</v>
      </c>
      <c r="C54" s="31">
        <v>1450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104"/>
    </row>
    <row r="55" spans="1:17" ht="15.75">
      <c r="A55" s="112" t="s">
        <v>436</v>
      </c>
      <c r="B55" s="109" t="s">
        <v>143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04"/>
    </row>
    <row r="56" spans="1:17" ht="15.75">
      <c r="A56" s="64" t="s">
        <v>437</v>
      </c>
      <c r="B56" s="109" t="s">
        <v>144</v>
      </c>
      <c r="C56" s="31">
        <v>250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104"/>
    </row>
    <row r="57" spans="1:17" ht="15.75">
      <c r="A57" s="64" t="s">
        <v>438</v>
      </c>
      <c r="B57" s="109" t="s">
        <v>145</v>
      </c>
      <c r="C57" s="31">
        <v>500</v>
      </c>
      <c r="D57" s="31">
        <v>110</v>
      </c>
      <c r="E57" s="31">
        <v>110</v>
      </c>
      <c r="F57" s="31">
        <v>110</v>
      </c>
      <c r="G57" s="31">
        <v>110</v>
      </c>
      <c r="H57" s="31">
        <v>110</v>
      </c>
      <c r="I57" s="31">
        <v>110</v>
      </c>
      <c r="J57" s="31">
        <v>110</v>
      </c>
      <c r="K57" s="31">
        <v>110</v>
      </c>
      <c r="L57" s="31">
        <v>110</v>
      </c>
      <c r="M57" s="31">
        <v>110</v>
      </c>
      <c r="N57" s="31">
        <v>110</v>
      </c>
      <c r="O57" s="31">
        <v>90</v>
      </c>
      <c r="P57" s="31">
        <v>1300</v>
      </c>
      <c r="Q57" s="104"/>
    </row>
    <row r="58" spans="1:17" ht="15.75">
      <c r="A58" s="64" t="s">
        <v>439</v>
      </c>
      <c r="B58" s="109" t="s">
        <v>146</v>
      </c>
      <c r="C58" s="31">
        <v>14825</v>
      </c>
      <c r="D58" s="31">
        <v>2500</v>
      </c>
      <c r="E58" s="31">
        <v>2500</v>
      </c>
      <c r="F58" s="31">
        <v>2500</v>
      </c>
      <c r="G58" s="31">
        <v>2500</v>
      </c>
      <c r="H58" s="31">
        <v>2500</v>
      </c>
      <c r="I58" s="31">
        <v>2500</v>
      </c>
      <c r="J58" s="31">
        <v>2500</v>
      </c>
      <c r="K58" s="31">
        <v>2500</v>
      </c>
      <c r="L58" s="31">
        <v>2500</v>
      </c>
      <c r="M58" s="31">
        <v>2500</v>
      </c>
      <c r="N58" s="31">
        <v>2500</v>
      </c>
      <c r="O58" s="31">
        <v>2467</v>
      </c>
      <c r="P58" s="31">
        <v>29967</v>
      </c>
      <c r="Q58" s="104"/>
    </row>
    <row r="59" spans="1:17" s="108" customFormat="1" ht="15.75">
      <c r="A59" s="68" t="s">
        <v>401</v>
      </c>
      <c r="B59" s="111" t="s">
        <v>147</v>
      </c>
      <c r="C59" s="38">
        <f>C54+C56+C57+C58</f>
        <v>17025</v>
      </c>
      <c r="D59" s="38">
        <f aca="true" t="shared" si="8" ref="D59:O59">SUM(D57:D58)</f>
        <v>2610</v>
      </c>
      <c r="E59" s="38">
        <f t="shared" si="8"/>
        <v>2610</v>
      </c>
      <c r="F59" s="38">
        <f t="shared" si="8"/>
        <v>2610</v>
      </c>
      <c r="G59" s="38">
        <f t="shared" si="8"/>
        <v>2610</v>
      </c>
      <c r="H59" s="38">
        <f t="shared" si="8"/>
        <v>2610</v>
      </c>
      <c r="I59" s="38">
        <f t="shared" si="8"/>
        <v>2610</v>
      </c>
      <c r="J59" s="38">
        <f t="shared" si="8"/>
        <v>2610</v>
      </c>
      <c r="K59" s="38">
        <f t="shared" si="8"/>
        <v>2610</v>
      </c>
      <c r="L59" s="38">
        <f t="shared" si="8"/>
        <v>2610</v>
      </c>
      <c r="M59" s="38">
        <f t="shared" si="8"/>
        <v>2610</v>
      </c>
      <c r="N59" s="38">
        <f t="shared" si="8"/>
        <v>2610</v>
      </c>
      <c r="O59" s="38">
        <f t="shared" si="8"/>
        <v>2557</v>
      </c>
      <c r="P59" s="38">
        <f>P51+P52+P54+P55+P57+P58</f>
        <v>31267</v>
      </c>
      <c r="Q59" s="309"/>
    </row>
    <row r="60" spans="1:17" ht="15.75">
      <c r="A60" s="78" t="s">
        <v>440</v>
      </c>
      <c r="B60" s="109" t="s">
        <v>148</v>
      </c>
      <c r="C60" s="38">
        <v>0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104"/>
    </row>
    <row r="61" spans="1:17" ht="15.75">
      <c r="A61" s="78" t="s">
        <v>149</v>
      </c>
      <c r="B61" s="109" t="s">
        <v>150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104"/>
    </row>
    <row r="62" spans="1:17" ht="31.5">
      <c r="A62" s="78" t="s">
        <v>151</v>
      </c>
      <c r="B62" s="109" t="s">
        <v>152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104"/>
    </row>
    <row r="63" spans="1:17" ht="31.5">
      <c r="A63" s="78" t="s">
        <v>402</v>
      </c>
      <c r="B63" s="109" t="s">
        <v>153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104"/>
    </row>
    <row r="64" spans="1:17" ht="31.5">
      <c r="A64" s="78" t="s">
        <v>441</v>
      </c>
      <c r="B64" s="109" t="s">
        <v>154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04"/>
    </row>
    <row r="65" spans="1:17" ht="15.75">
      <c r="A65" s="78" t="s">
        <v>404</v>
      </c>
      <c r="B65" s="109" t="s">
        <v>155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104"/>
    </row>
    <row r="66" spans="1:17" ht="31.5">
      <c r="A66" s="78" t="s">
        <v>442</v>
      </c>
      <c r="B66" s="109" t="s">
        <v>156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104"/>
    </row>
    <row r="67" spans="1:17" ht="31.5">
      <c r="A67" s="78" t="s">
        <v>443</v>
      </c>
      <c r="B67" s="109" t="s">
        <v>157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104"/>
    </row>
    <row r="68" spans="1:17" ht="15.75">
      <c r="A68" s="78" t="s">
        <v>158</v>
      </c>
      <c r="B68" s="109" t="s">
        <v>159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104"/>
    </row>
    <row r="69" spans="1:17" ht="15.75">
      <c r="A69" s="78" t="s">
        <v>160</v>
      </c>
      <c r="B69" s="109" t="s">
        <v>161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104"/>
    </row>
    <row r="70" spans="1:17" ht="15.75">
      <c r="A70" s="78" t="s">
        <v>444</v>
      </c>
      <c r="B70" s="109" t="s">
        <v>163</v>
      </c>
      <c r="C70" s="31">
        <v>12000</v>
      </c>
      <c r="D70" s="31">
        <v>1100</v>
      </c>
      <c r="E70" s="31">
        <v>1100</v>
      </c>
      <c r="F70" s="31">
        <v>1100</v>
      </c>
      <c r="G70" s="31">
        <v>1100</v>
      </c>
      <c r="H70" s="31">
        <v>1100</v>
      </c>
      <c r="I70" s="31">
        <v>1100</v>
      </c>
      <c r="J70" s="31">
        <v>1100</v>
      </c>
      <c r="K70" s="31">
        <v>1100</v>
      </c>
      <c r="L70" s="31">
        <v>1100</v>
      </c>
      <c r="M70" s="31">
        <v>1100</v>
      </c>
      <c r="N70" s="31">
        <v>1100</v>
      </c>
      <c r="O70" s="31">
        <v>1000</v>
      </c>
      <c r="P70" s="31">
        <v>13100</v>
      </c>
      <c r="Q70" s="104"/>
    </row>
    <row r="71" spans="1:17" ht="15.75">
      <c r="A71" s="78" t="s">
        <v>628</v>
      </c>
      <c r="B71" s="109" t="s">
        <v>793</v>
      </c>
      <c r="C71" s="31">
        <v>15633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>
        <v>13122</v>
      </c>
      <c r="P71" s="31">
        <v>13122</v>
      </c>
      <c r="Q71" s="104"/>
    </row>
    <row r="72" spans="1:17" ht="15.75">
      <c r="A72" s="78" t="s">
        <v>629</v>
      </c>
      <c r="B72" s="109" t="s">
        <v>793</v>
      </c>
      <c r="C72" s="31">
        <v>12500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>
        <v>6500</v>
      </c>
      <c r="P72" s="31">
        <v>6500</v>
      </c>
      <c r="Q72" s="104"/>
    </row>
    <row r="73" spans="1:17" s="108" customFormat="1" ht="15.75">
      <c r="A73" s="68" t="s">
        <v>407</v>
      </c>
      <c r="B73" s="111" t="s">
        <v>164</v>
      </c>
      <c r="C73" s="38">
        <f>C70+C71+C72</f>
        <v>40133</v>
      </c>
      <c r="D73" s="38">
        <f aca="true" t="shared" si="9" ref="D73:O73">SUM(D70:D72)</f>
        <v>1100</v>
      </c>
      <c r="E73" s="38">
        <f t="shared" si="9"/>
        <v>1100</v>
      </c>
      <c r="F73" s="38">
        <f t="shared" si="9"/>
        <v>1100</v>
      </c>
      <c r="G73" s="38">
        <f t="shared" si="9"/>
        <v>1100</v>
      </c>
      <c r="H73" s="38">
        <f t="shared" si="9"/>
        <v>1100</v>
      </c>
      <c r="I73" s="38">
        <f t="shared" si="9"/>
        <v>1100</v>
      </c>
      <c r="J73" s="38">
        <f t="shared" si="9"/>
        <v>1100</v>
      </c>
      <c r="K73" s="38">
        <f t="shared" si="9"/>
        <v>1100</v>
      </c>
      <c r="L73" s="38">
        <f t="shared" si="9"/>
        <v>1100</v>
      </c>
      <c r="M73" s="38">
        <f t="shared" si="9"/>
        <v>1100</v>
      </c>
      <c r="N73" s="38">
        <f t="shared" si="9"/>
        <v>1100</v>
      </c>
      <c r="O73" s="38">
        <f t="shared" si="9"/>
        <v>20622</v>
      </c>
      <c r="P73" s="38">
        <f>P60+P61+P62+P63+P64+P65+P66+P67+P68+P69+P70+P71+P72</f>
        <v>32722</v>
      </c>
      <c r="Q73" s="309"/>
    </row>
    <row r="74" spans="1:17" ht="15.75">
      <c r="A74" s="310" t="s">
        <v>575</v>
      </c>
      <c r="B74" s="111"/>
      <c r="C74" s="38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104"/>
    </row>
    <row r="75" spans="1:17" ht="15.75">
      <c r="A75" s="93" t="s">
        <v>165</v>
      </c>
      <c r="B75" s="109" t="s">
        <v>166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104"/>
    </row>
    <row r="76" spans="1:17" ht="15.75">
      <c r="A76" s="93" t="s">
        <v>445</v>
      </c>
      <c r="B76" s="109" t="s">
        <v>167</v>
      </c>
      <c r="C76" s="31">
        <v>165354</v>
      </c>
      <c r="D76" s="31"/>
      <c r="E76" s="31">
        <v>80000</v>
      </c>
      <c r="F76" s="31"/>
      <c r="G76" s="31"/>
      <c r="H76" s="31">
        <v>85000</v>
      </c>
      <c r="I76" s="31"/>
      <c r="J76" s="31">
        <v>22154</v>
      </c>
      <c r="K76" s="31"/>
      <c r="L76" s="31">
        <v>10000</v>
      </c>
      <c r="M76" s="31"/>
      <c r="N76" s="31"/>
      <c r="O76" s="31"/>
      <c r="P76" s="31">
        <v>197154</v>
      </c>
      <c r="Q76" s="104"/>
    </row>
    <row r="77" spans="1:17" ht="15.75">
      <c r="A77" s="93" t="s">
        <v>168</v>
      </c>
      <c r="B77" s="109" t="s">
        <v>169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104"/>
    </row>
    <row r="78" spans="1:17" ht="15.75">
      <c r="A78" s="93"/>
      <c r="B78" s="109" t="s">
        <v>171</v>
      </c>
      <c r="C78" s="31">
        <v>336762</v>
      </c>
      <c r="D78" s="31"/>
      <c r="E78" s="31">
        <v>3000</v>
      </c>
      <c r="F78" s="31"/>
      <c r="G78" s="31"/>
      <c r="H78" s="31">
        <v>6000</v>
      </c>
      <c r="I78" s="31"/>
      <c r="J78" s="31"/>
      <c r="K78" s="31">
        <v>3759</v>
      </c>
      <c r="L78" s="31"/>
      <c r="M78" s="31"/>
      <c r="N78" s="31"/>
      <c r="O78" s="31"/>
      <c r="P78" s="31">
        <v>12759</v>
      </c>
      <c r="Q78" s="104"/>
    </row>
    <row r="79" spans="1:17" ht="15.75">
      <c r="A79" s="93" t="s">
        <v>172</v>
      </c>
      <c r="B79" s="109" t="s">
        <v>173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104"/>
    </row>
    <row r="80" spans="1:17" ht="15.75">
      <c r="A80" s="93" t="s">
        <v>174</v>
      </c>
      <c r="B80" s="109" t="s">
        <v>175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104"/>
    </row>
    <row r="81" spans="1:17" ht="15.75">
      <c r="A81" s="93" t="s">
        <v>176</v>
      </c>
      <c r="B81" s="109" t="s">
        <v>177</v>
      </c>
      <c r="C81" s="31">
        <v>135230</v>
      </c>
      <c r="D81" s="31"/>
      <c r="E81" s="31">
        <v>21000</v>
      </c>
      <c r="F81" s="31"/>
      <c r="G81" s="31"/>
      <c r="H81" s="31">
        <v>22000</v>
      </c>
      <c r="I81" s="31"/>
      <c r="J81" s="31">
        <v>10973</v>
      </c>
      <c r="K81" s="31"/>
      <c r="L81" s="31">
        <v>2700</v>
      </c>
      <c r="M81" s="31"/>
      <c r="N81" s="31"/>
      <c r="O81" s="31"/>
      <c r="P81" s="31">
        <v>56673</v>
      </c>
      <c r="Q81" s="104"/>
    </row>
    <row r="82" spans="1:17" s="108" customFormat="1" ht="15.75">
      <c r="A82" s="94" t="s">
        <v>409</v>
      </c>
      <c r="B82" s="111" t="s">
        <v>178</v>
      </c>
      <c r="C82" s="38">
        <f>C76+C78+C81</f>
        <v>637346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>
        <f>P75+P76+P77+P78+P79+P80+P81</f>
        <v>266586</v>
      </c>
      <c r="Q82" s="309"/>
    </row>
    <row r="83" spans="1:17" ht="15.75">
      <c r="A83" s="64" t="s">
        <v>179</v>
      </c>
      <c r="B83" s="109" t="s">
        <v>180</v>
      </c>
      <c r="C83" s="31">
        <v>7874</v>
      </c>
      <c r="D83" s="31"/>
      <c r="E83" s="31"/>
      <c r="F83" s="31"/>
      <c r="G83" s="31">
        <v>9245</v>
      </c>
      <c r="H83" s="31">
        <v>9245</v>
      </c>
      <c r="I83" s="31"/>
      <c r="J83" s="31">
        <v>7000</v>
      </c>
      <c r="K83" s="31"/>
      <c r="L83" s="31">
        <v>11491</v>
      </c>
      <c r="M83" s="31"/>
      <c r="N83" s="31"/>
      <c r="O83" s="31">
        <f>SUM(G83:N83)</f>
        <v>36981</v>
      </c>
      <c r="P83" s="31">
        <v>36981</v>
      </c>
      <c r="Q83" s="104"/>
    </row>
    <row r="84" spans="1:17" ht="15.75">
      <c r="A84" s="64" t="s">
        <v>181</v>
      </c>
      <c r="B84" s="109" t="s">
        <v>182</v>
      </c>
      <c r="C84" s="31">
        <v>0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104"/>
    </row>
    <row r="85" spans="1:17" ht="15.75">
      <c r="A85" s="64" t="s">
        <v>183</v>
      </c>
      <c r="B85" s="109" t="s">
        <v>184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104"/>
    </row>
    <row r="86" spans="1:17" ht="15.75">
      <c r="A86" s="64" t="s">
        <v>185</v>
      </c>
      <c r="B86" s="109" t="s">
        <v>186</v>
      </c>
      <c r="C86" s="31">
        <v>2126</v>
      </c>
      <c r="D86" s="31"/>
      <c r="E86" s="31"/>
      <c r="F86" s="31"/>
      <c r="G86" s="31">
        <v>2300</v>
      </c>
      <c r="H86" s="31">
        <v>2300</v>
      </c>
      <c r="I86" s="31"/>
      <c r="J86" s="31">
        <v>1890</v>
      </c>
      <c r="K86" s="31"/>
      <c r="L86" s="31">
        <v>2699</v>
      </c>
      <c r="M86" s="31"/>
      <c r="N86" s="31"/>
      <c r="O86" s="31">
        <f>SUM(G86:N86)</f>
        <v>9189</v>
      </c>
      <c r="P86" s="31">
        <v>9189</v>
      </c>
      <c r="Q86" s="104"/>
    </row>
    <row r="87" spans="1:17" s="108" customFormat="1" ht="15.75">
      <c r="A87" s="68" t="s">
        <v>410</v>
      </c>
      <c r="B87" s="111" t="s">
        <v>187</v>
      </c>
      <c r="C87" s="38">
        <f>C83+C86</f>
        <v>10000</v>
      </c>
      <c r="D87" s="38"/>
      <c r="E87" s="38"/>
      <c r="F87" s="38"/>
      <c r="G87" s="38">
        <f>SUM(G83:G86)</f>
        <v>11545</v>
      </c>
      <c r="H87" s="38">
        <f>SUM(H83:H86)</f>
        <v>11545</v>
      </c>
      <c r="I87" s="38"/>
      <c r="J87" s="38">
        <f>SUM(J83:J86)</f>
        <v>8890</v>
      </c>
      <c r="K87" s="38"/>
      <c r="L87" s="38">
        <f>SUM(L83:L86)</f>
        <v>14190</v>
      </c>
      <c r="M87" s="38"/>
      <c r="N87" s="38"/>
      <c r="O87" s="38">
        <f>SUM(G87:N87)</f>
        <v>46170</v>
      </c>
      <c r="P87" s="38">
        <f>P83+P84+P85+P86</f>
        <v>46170</v>
      </c>
      <c r="Q87" s="309"/>
    </row>
    <row r="88" spans="1:17" ht="31.5">
      <c r="A88" s="64" t="s">
        <v>188</v>
      </c>
      <c r="B88" s="109" t="s">
        <v>189</v>
      </c>
      <c r="C88" s="38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104"/>
    </row>
    <row r="89" spans="1:17" ht="31.5">
      <c r="A89" s="64" t="s">
        <v>446</v>
      </c>
      <c r="B89" s="109" t="s">
        <v>190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104"/>
    </row>
    <row r="90" spans="1:17" ht="31.5">
      <c r="A90" s="64" t="s">
        <v>447</v>
      </c>
      <c r="B90" s="109" t="s">
        <v>191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104"/>
    </row>
    <row r="91" spans="1:17" ht="15.75">
      <c r="A91" s="64" t="s">
        <v>448</v>
      </c>
      <c r="B91" s="109" t="s">
        <v>192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104"/>
    </row>
    <row r="92" spans="1:17" ht="31.5">
      <c r="A92" s="64" t="s">
        <v>449</v>
      </c>
      <c r="B92" s="109" t="s">
        <v>193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104"/>
    </row>
    <row r="93" spans="1:17" ht="31.5">
      <c r="A93" s="64" t="s">
        <v>450</v>
      </c>
      <c r="B93" s="109" t="s">
        <v>194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104"/>
    </row>
    <row r="94" spans="1:17" ht="15.75">
      <c r="A94" s="64" t="s">
        <v>195</v>
      </c>
      <c r="B94" s="109" t="s">
        <v>196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104"/>
    </row>
    <row r="95" spans="1:17" ht="15.75">
      <c r="A95" s="64" t="s">
        <v>451</v>
      </c>
      <c r="B95" s="109" t="s">
        <v>794</v>
      </c>
      <c r="C95" s="31"/>
      <c r="D95" s="31">
        <v>15440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>
        <v>15440</v>
      </c>
      <c r="Q95" s="104"/>
    </row>
    <row r="96" spans="1:17" s="108" customFormat="1" ht="15.75">
      <c r="A96" s="68" t="s">
        <v>411</v>
      </c>
      <c r="B96" s="111" t="s">
        <v>198</v>
      </c>
      <c r="C96" s="31"/>
      <c r="D96" s="38">
        <v>15440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>
        <f>P95</f>
        <v>15440</v>
      </c>
      <c r="Q96" s="309"/>
    </row>
    <row r="97" spans="1:17" ht="15.75">
      <c r="A97" s="310" t="s">
        <v>574</v>
      </c>
      <c r="B97" s="111"/>
      <c r="C97" s="38">
        <f>SUM(C89:C96)</f>
        <v>0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104"/>
    </row>
    <row r="98" spans="1:17" s="108" customFormat="1" ht="15.75">
      <c r="A98" s="118" t="s">
        <v>459</v>
      </c>
      <c r="B98" s="116" t="s">
        <v>199</v>
      </c>
      <c r="C98" s="31">
        <f>C24+C25+C50+C59+C73+C82+C87+C96</f>
        <v>1022777</v>
      </c>
      <c r="D98" s="38">
        <f aca="true" t="shared" si="10" ref="D98:O98">D24+D25+D50+D59+D73+D82+D87+D96</f>
        <v>42165</v>
      </c>
      <c r="E98" s="38">
        <f t="shared" si="10"/>
        <v>26220</v>
      </c>
      <c r="F98" s="38">
        <f t="shared" si="10"/>
        <v>28110</v>
      </c>
      <c r="G98" s="38">
        <f t="shared" si="10"/>
        <v>41235</v>
      </c>
      <c r="H98" s="38">
        <f t="shared" si="10"/>
        <v>39735</v>
      </c>
      <c r="I98" s="38">
        <f t="shared" si="10"/>
        <v>28190</v>
      </c>
      <c r="J98" s="38">
        <f t="shared" si="10"/>
        <v>38580</v>
      </c>
      <c r="K98" s="38">
        <f t="shared" si="10"/>
        <v>28190</v>
      </c>
      <c r="L98" s="38">
        <f t="shared" si="10"/>
        <v>42380</v>
      </c>
      <c r="M98" s="38">
        <f t="shared" si="10"/>
        <v>29690</v>
      </c>
      <c r="N98" s="38">
        <f t="shared" si="10"/>
        <v>29270</v>
      </c>
      <c r="O98" s="38">
        <f t="shared" si="10"/>
        <v>93961</v>
      </c>
      <c r="P98" s="38">
        <f>P24+P25+P29+P32+P40+P43+P49+P59+P73+P82+P87+P96</f>
        <v>693515</v>
      </c>
      <c r="Q98" s="309"/>
    </row>
    <row r="99" spans="1:17" ht="15.75">
      <c r="A99" s="64" t="s">
        <v>452</v>
      </c>
      <c r="B99" s="93" t="s">
        <v>200</v>
      </c>
      <c r="C99" s="38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104"/>
    </row>
    <row r="100" spans="1:17" ht="15.75">
      <c r="A100" s="64" t="s">
        <v>203</v>
      </c>
      <c r="B100" s="93" t="s">
        <v>204</v>
      </c>
      <c r="C100" s="185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104"/>
    </row>
    <row r="101" spans="1:17" ht="15.75">
      <c r="A101" s="64" t="s">
        <v>453</v>
      </c>
      <c r="B101" s="93" t="s">
        <v>205</v>
      </c>
      <c r="C101" s="185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104"/>
    </row>
    <row r="102" spans="1:17" s="108" customFormat="1" ht="15.75">
      <c r="A102" s="68" t="s">
        <v>416</v>
      </c>
      <c r="B102" s="94" t="s">
        <v>207</v>
      </c>
      <c r="C102" s="185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09"/>
    </row>
    <row r="103" spans="1:17" ht="15.75">
      <c r="A103" s="64" t="s">
        <v>454</v>
      </c>
      <c r="B103" s="93" t="s">
        <v>208</v>
      </c>
      <c r="C103" s="311">
        <f>SUM(C100:C102)</f>
        <v>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104"/>
    </row>
    <row r="104" spans="1:17" ht="15.75">
      <c r="A104" s="64" t="s">
        <v>422</v>
      </c>
      <c r="B104" s="93" t="s">
        <v>211</v>
      </c>
      <c r="C104" s="8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104"/>
    </row>
    <row r="105" spans="1:17" ht="15.75">
      <c r="A105" s="64" t="s">
        <v>212</v>
      </c>
      <c r="B105" s="93" t="s">
        <v>213</v>
      </c>
      <c r="C105" s="8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104"/>
    </row>
    <row r="106" spans="1:17" ht="15.75">
      <c r="A106" s="64" t="s">
        <v>455</v>
      </c>
      <c r="B106" s="93" t="s">
        <v>214</v>
      </c>
      <c r="C106" s="6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104"/>
    </row>
    <row r="107" spans="1:17" s="108" customFormat="1" ht="15.75">
      <c r="A107" s="68" t="s">
        <v>419</v>
      </c>
      <c r="B107" s="94" t="s">
        <v>215</v>
      </c>
      <c r="C107" s="64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09"/>
    </row>
    <row r="108" spans="1:17" ht="15.75">
      <c r="A108" s="64" t="s">
        <v>216</v>
      </c>
      <c r="B108" s="93" t="s">
        <v>217</v>
      </c>
      <c r="C108" s="182">
        <f>SUM(C104:C107)</f>
        <v>0</v>
      </c>
      <c r="D108" s="31">
        <v>11209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>
        <v>11209</v>
      </c>
      <c r="Q108" s="104"/>
    </row>
    <row r="109" spans="1:17" ht="15.75">
      <c r="A109" s="64" t="s">
        <v>218</v>
      </c>
      <c r="B109" s="93" t="s">
        <v>219</v>
      </c>
      <c r="C109" s="184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104"/>
    </row>
    <row r="110" spans="1:17" s="108" customFormat="1" ht="15.75">
      <c r="A110" s="68" t="s">
        <v>220</v>
      </c>
      <c r="B110" s="94" t="s">
        <v>221</v>
      </c>
      <c r="C110" s="184">
        <v>213705</v>
      </c>
      <c r="D110" s="38">
        <v>17220</v>
      </c>
      <c r="E110" s="38">
        <v>17220</v>
      </c>
      <c r="F110" s="38">
        <v>17220</v>
      </c>
      <c r="G110" s="38">
        <v>17220</v>
      </c>
      <c r="H110" s="38">
        <v>17220</v>
      </c>
      <c r="I110" s="38">
        <v>17220</v>
      </c>
      <c r="J110" s="38">
        <v>17220</v>
      </c>
      <c r="K110" s="38">
        <v>17220</v>
      </c>
      <c r="L110" s="38">
        <v>17220</v>
      </c>
      <c r="M110" s="38">
        <v>17220</v>
      </c>
      <c r="N110" s="38">
        <v>17220</v>
      </c>
      <c r="O110" s="38">
        <v>17207</v>
      </c>
      <c r="P110" s="38">
        <v>206627</v>
      </c>
      <c r="Q110" s="309"/>
    </row>
    <row r="111" spans="1:17" ht="15.75">
      <c r="A111" s="64" t="s">
        <v>222</v>
      </c>
      <c r="B111" s="93" t="s">
        <v>223</v>
      </c>
      <c r="C111" s="182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104"/>
    </row>
    <row r="112" spans="1:17" ht="15.75">
      <c r="A112" s="64" t="s">
        <v>224</v>
      </c>
      <c r="B112" s="93" t="s">
        <v>225</v>
      </c>
      <c r="C112" s="184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104"/>
    </row>
    <row r="113" spans="1:17" ht="15.75">
      <c r="A113" s="64" t="s">
        <v>226</v>
      </c>
      <c r="B113" s="93" t="s">
        <v>227</v>
      </c>
      <c r="C113" s="184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104"/>
    </row>
    <row r="114" spans="1:17" s="108" customFormat="1" ht="15.75">
      <c r="A114" s="68" t="s">
        <v>420</v>
      </c>
      <c r="B114" s="94" t="s">
        <v>228</v>
      </c>
      <c r="C114" s="184"/>
      <c r="D114" s="38">
        <f aca="true" t="shared" si="11" ref="D114:O114">SUM(D108:D113)</f>
        <v>28429</v>
      </c>
      <c r="E114" s="38">
        <f t="shared" si="11"/>
        <v>17220</v>
      </c>
      <c r="F114" s="38">
        <f t="shared" si="11"/>
        <v>17220</v>
      </c>
      <c r="G114" s="38">
        <f t="shared" si="11"/>
        <v>17220</v>
      </c>
      <c r="H114" s="38">
        <f t="shared" si="11"/>
        <v>17220</v>
      </c>
      <c r="I114" s="38">
        <f t="shared" si="11"/>
        <v>17220</v>
      </c>
      <c r="J114" s="38">
        <f t="shared" si="11"/>
        <v>17220</v>
      </c>
      <c r="K114" s="38">
        <f t="shared" si="11"/>
        <v>17220</v>
      </c>
      <c r="L114" s="38">
        <f t="shared" si="11"/>
        <v>17220</v>
      </c>
      <c r="M114" s="38">
        <f t="shared" si="11"/>
        <v>17220</v>
      </c>
      <c r="N114" s="38">
        <f t="shared" si="11"/>
        <v>17220</v>
      </c>
      <c r="O114" s="38">
        <f t="shared" si="11"/>
        <v>17207</v>
      </c>
      <c r="P114" s="38">
        <f>P102+P107+P108++P110</f>
        <v>217836</v>
      </c>
      <c r="Q114" s="309"/>
    </row>
    <row r="115" spans="1:17" ht="15.75">
      <c r="A115" s="64" t="s">
        <v>229</v>
      </c>
      <c r="B115" s="93" t="s">
        <v>230</v>
      </c>
      <c r="C115" s="182">
        <f>C112+C113+C114</f>
        <v>0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104"/>
    </row>
    <row r="116" spans="1:17" ht="15.75">
      <c r="A116" s="64" t="s">
        <v>231</v>
      </c>
      <c r="B116" s="93" t="s">
        <v>232</v>
      </c>
      <c r="C116" s="184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104"/>
    </row>
    <row r="117" spans="1:17" ht="15.75">
      <c r="A117" s="64" t="s">
        <v>456</v>
      </c>
      <c r="B117" s="93" t="s">
        <v>233</v>
      </c>
      <c r="C117" s="185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104"/>
    </row>
    <row r="118" spans="1:17" ht="15.75">
      <c r="A118" s="64" t="s">
        <v>425</v>
      </c>
      <c r="B118" s="93" t="s">
        <v>234</v>
      </c>
      <c r="C118" s="184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104"/>
    </row>
    <row r="119" spans="1:17" s="108" customFormat="1" ht="15.75">
      <c r="A119" s="68" t="s">
        <v>426</v>
      </c>
      <c r="B119" s="94" t="s">
        <v>238</v>
      </c>
      <c r="C119" s="184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09"/>
    </row>
    <row r="120" spans="1:17" ht="15.75">
      <c r="A120" s="64" t="s">
        <v>239</v>
      </c>
      <c r="B120" s="93" t="s">
        <v>240</v>
      </c>
      <c r="C120" s="182">
        <f>SUM(C116:C119)</f>
        <v>0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104"/>
    </row>
    <row r="121" spans="1:17" s="108" customFormat="1" ht="15.75">
      <c r="A121" s="121" t="s">
        <v>460</v>
      </c>
      <c r="B121" s="118" t="s">
        <v>241</v>
      </c>
      <c r="C121" s="185">
        <f>C110</f>
        <v>213705</v>
      </c>
      <c r="D121" s="38">
        <f aca="true" t="shared" si="12" ref="D121:O121">SUM(D110:D120)</f>
        <v>45649</v>
      </c>
      <c r="E121" s="38">
        <f t="shared" si="12"/>
        <v>34440</v>
      </c>
      <c r="F121" s="38">
        <f t="shared" si="12"/>
        <v>34440</v>
      </c>
      <c r="G121" s="38">
        <f t="shared" si="12"/>
        <v>34440</v>
      </c>
      <c r="H121" s="38">
        <f t="shared" si="12"/>
        <v>34440</v>
      </c>
      <c r="I121" s="38">
        <f t="shared" si="12"/>
        <v>34440</v>
      </c>
      <c r="J121" s="38">
        <f t="shared" si="12"/>
        <v>34440</v>
      </c>
      <c r="K121" s="38">
        <f t="shared" si="12"/>
        <v>34440</v>
      </c>
      <c r="L121" s="38">
        <f t="shared" si="12"/>
        <v>34440</v>
      </c>
      <c r="M121" s="38">
        <f t="shared" si="12"/>
        <v>34440</v>
      </c>
      <c r="N121" s="38">
        <f t="shared" si="12"/>
        <v>34440</v>
      </c>
      <c r="O121" s="38">
        <f t="shared" si="12"/>
        <v>34414</v>
      </c>
      <c r="P121" s="38">
        <f>SUM(P114:P120)</f>
        <v>217836</v>
      </c>
      <c r="Q121" s="309"/>
    </row>
    <row r="122" spans="1:17" s="108" customFormat="1" ht="15.75">
      <c r="A122" s="312" t="s">
        <v>497</v>
      </c>
      <c r="B122" s="119"/>
      <c r="C122" s="182">
        <f>C98+C121</f>
        <v>1236482</v>
      </c>
      <c r="D122" s="38">
        <f aca="true" t="shared" si="13" ref="D122:O122">D98+D121</f>
        <v>87814</v>
      </c>
      <c r="E122" s="38">
        <f t="shared" si="13"/>
        <v>60660</v>
      </c>
      <c r="F122" s="38">
        <f t="shared" si="13"/>
        <v>62550</v>
      </c>
      <c r="G122" s="38">
        <f t="shared" si="13"/>
        <v>75675</v>
      </c>
      <c r="H122" s="38">
        <f t="shared" si="13"/>
        <v>74175</v>
      </c>
      <c r="I122" s="38">
        <f t="shared" si="13"/>
        <v>62630</v>
      </c>
      <c r="J122" s="38">
        <f t="shared" si="13"/>
        <v>73020</v>
      </c>
      <c r="K122" s="38">
        <f t="shared" si="13"/>
        <v>62630</v>
      </c>
      <c r="L122" s="38">
        <f t="shared" si="13"/>
        <v>76820</v>
      </c>
      <c r="M122" s="38">
        <f t="shared" si="13"/>
        <v>64130</v>
      </c>
      <c r="N122" s="38">
        <f t="shared" si="13"/>
        <v>63710</v>
      </c>
      <c r="O122" s="38">
        <f t="shared" si="13"/>
        <v>128375</v>
      </c>
      <c r="P122" s="38">
        <f>P98+P121</f>
        <v>911351</v>
      </c>
      <c r="Q122" s="309"/>
    </row>
    <row r="123" spans="1:17" ht="31.5">
      <c r="A123" s="88" t="s">
        <v>62</v>
      </c>
      <c r="B123" s="88" t="s">
        <v>490</v>
      </c>
      <c r="C123" s="38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104"/>
    </row>
    <row r="124" spans="1:17" ht="15.75">
      <c r="A124" s="90" t="s">
        <v>242</v>
      </c>
      <c r="B124" s="91" t="s">
        <v>243</v>
      </c>
      <c r="C124" s="152">
        <v>267243</v>
      </c>
      <c r="D124" s="31">
        <v>12300</v>
      </c>
      <c r="E124" s="31">
        <v>12300</v>
      </c>
      <c r="F124" s="31">
        <v>12300</v>
      </c>
      <c r="G124" s="31">
        <v>12300</v>
      </c>
      <c r="H124" s="31">
        <v>12300</v>
      </c>
      <c r="I124" s="31">
        <v>12300</v>
      </c>
      <c r="J124" s="31">
        <v>12300</v>
      </c>
      <c r="K124" s="31">
        <v>12300</v>
      </c>
      <c r="L124" s="31">
        <v>12300</v>
      </c>
      <c r="M124" s="31">
        <v>12300</v>
      </c>
      <c r="N124" s="31">
        <v>12300</v>
      </c>
      <c r="O124" s="31">
        <v>12476</v>
      </c>
      <c r="P124" s="31">
        <v>147776</v>
      </c>
      <c r="Q124" s="104"/>
    </row>
    <row r="125" spans="1:17" ht="15.75">
      <c r="A125" s="93" t="s">
        <v>244</v>
      </c>
      <c r="B125" s="91" t="s">
        <v>245</v>
      </c>
      <c r="C125" s="152">
        <v>0</v>
      </c>
      <c r="D125" s="31">
        <v>8360</v>
      </c>
      <c r="E125" s="31">
        <v>8360</v>
      </c>
      <c r="F125" s="31">
        <v>8360</v>
      </c>
      <c r="G125" s="31">
        <v>8360</v>
      </c>
      <c r="H125" s="31">
        <v>8360</v>
      </c>
      <c r="I125" s="31">
        <v>8360</v>
      </c>
      <c r="J125" s="31">
        <v>8360</v>
      </c>
      <c r="K125" s="31">
        <v>8360</v>
      </c>
      <c r="L125" s="31">
        <v>8360</v>
      </c>
      <c r="M125" s="31">
        <v>8360</v>
      </c>
      <c r="N125" s="31">
        <v>8360</v>
      </c>
      <c r="O125" s="31">
        <v>8342</v>
      </c>
      <c r="P125" s="31">
        <v>100302</v>
      </c>
      <c r="Q125" s="104"/>
    </row>
    <row r="126" spans="1:17" ht="15.75">
      <c r="A126" s="93" t="s">
        <v>246</v>
      </c>
      <c r="B126" s="91" t="s">
        <v>247</v>
      </c>
      <c r="C126" s="152">
        <v>18475</v>
      </c>
      <c r="D126" s="31">
        <v>4540</v>
      </c>
      <c r="E126" s="31">
        <v>4540</v>
      </c>
      <c r="F126" s="31">
        <v>4540</v>
      </c>
      <c r="G126" s="31">
        <v>4540</v>
      </c>
      <c r="H126" s="31">
        <v>4540</v>
      </c>
      <c r="I126" s="31">
        <v>4540</v>
      </c>
      <c r="J126" s="31">
        <v>4540</v>
      </c>
      <c r="K126" s="31">
        <v>4540</v>
      </c>
      <c r="L126" s="31">
        <v>4540</v>
      </c>
      <c r="M126" s="31">
        <v>4540</v>
      </c>
      <c r="N126" s="31">
        <v>4540</v>
      </c>
      <c r="O126" s="31">
        <v>7634</v>
      </c>
      <c r="P126" s="31">
        <v>57574</v>
      </c>
      <c r="Q126" s="104"/>
    </row>
    <row r="127" spans="1:17" ht="15.75">
      <c r="A127" s="93" t="s">
        <v>248</v>
      </c>
      <c r="B127" s="91" t="s">
        <v>249</v>
      </c>
      <c r="C127" s="152">
        <v>6506</v>
      </c>
      <c r="D127" s="31">
        <v>540</v>
      </c>
      <c r="E127" s="31">
        <v>540</v>
      </c>
      <c r="F127" s="31">
        <v>540</v>
      </c>
      <c r="G127" s="31">
        <v>540</v>
      </c>
      <c r="H127" s="31">
        <v>540</v>
      </c>
      <c r="I127" s="31">
        <v>540</v>
      </c>
      <c r="J127" s="31">
        <v>540</v>
      </c>
      <c r="K127" s="31">
        <v>540</v>
      </c>
      <c r="L127" s="31">
        <v>540</v>
      </c>
      <c r="M127" s="31">
        <v>540</v>
      </c>
      <c r="N127" s="31">
        <v>540</v>
      </c>
      <c r="O127" s="31">
        <v>586</v>
      </c>
      <c r="P127" s="31">
        <v>6526</v>
      </c>
      <c r="Q127" s="104"/>
    </row>
    <row r="128" spans="1:17" ht="15.75">
      <c r="A128" s="93" t="s">
        <v>250</v>
      </c>
      <c r="B128" s="91" t="s">
        <v>251</v>
      </c>
      <c r="C128" s="152">
        <v>0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104"/>
    </row>
    <row r="129" spans="1:17" ht="15.75">
      <c r="A129" s="93" t="s">
        <v>252</v>
      </c>
      <c r="B129" s="91" t="s">
        <v>253</v>
      </c>
      <c r="C129" s="152">
        <v>2126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104"/>
    </row>
    <row r="130" spans="1:17" s="108" customFormat="1" ht="15.75">
      <c r="A130" s="94" t="s">
        <v>499</v>
      </c>
      <c r="B130" s="95" t="s">
        <v>254</v>
      </c>
      <c r="C130" s="153">
        <f>C124+C126+C127+C129</f>
        <v>294350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>
        <f>P124+P125+P126+P127+P128+P129</f>
        <v>312178</v>
      </c>
      <c r="Q130" s="309"/>
    </row>
    <row r="131" spans="1:17" ht="15.75">
      <c r="A131" s="93" t="s">
        <v>255</v>
      </c>
      <c r="B131" s="91" t="s">
        <v>256</v>
      </c>
      <c r="C131" s="152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104"/>
    </row>
    <row r="132" spans="1:17" ht="31.5">
      <c r="A132" s="93" t="s">
        <v>257</v>
      </c>
      <c r="B132" s="91" t="s">
        <v>258</v>
      </c>
      <c r="C132" s="152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104"/>
    </row>
    <row r="133" spans="1:17" ht="31.5">
      <c r="A133" s="93" t="s">
        <v>461</v>
      </c>
      <c r="B133" s="91" t="s">
        <v>259</v>
      </c>
      <c r="C133" s="152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104"/>
    </row>
    <row r="134" spans="1:17" ht="31.5">
      <c r="A134" s="93" t="s">
        <v>462</v>
      </c>
      <c r="B134" s="91" t="s">
        <v>260</v>
      </c>
      <c r="C134" s="152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104"/>
    </row>
    <row r="135" spans="1:17" ht="15.75">
      <c r="A135" s="93" t="s">
        <v>463</v>
      </c>
      <c r="B135" s="91" t="s">
        <v>261</v>
      </c>
      <c r="C135" s="152">
        <v>22500</v>
      </c>
      <c r="D135" s="31">
        <v>1425</v>
      </c>
      <c r="E135" s="31">
        <v>1425</v>
      </c>
      <c r="F135" s="31">
        <v>1425</v>
      </c>
      <c r="G135" s="31">
        <v>1425</v>
      </c>
      <c r="H135" s="31">
        <v>1425</v>
      </c>
      <c r="I135" s="31">
        <v>1425</v>
      </c>
      <c r="J135" s="31">
        <v>1425</v>
      </c>
      <c r="K135" s="31">
        <v>1425</v>
      </c>
      <c r="L135" s="31">
        <v>1425</v>
      </c>
      <c r="M135" s="31">
        <v>1425</v>
      </c>
      <c r="N135" s="31">
        <v>1425</v>
      </c>
      <c r="O135" s="31">
        <v>1425</v>
      </c>
      <c r="P135" s="31">
        <v>17100</v>
      </c>
      <c r="Q135" s="104"/>
    </row>
    <row r="136" spans="1:17" s="108" customFormat="1" ht="15.75">
      <c r="A136" s="94" t="s">
        <v>500</v>
      </c>
      <c r="B136" s="95" t="s">
        <v>262</v>
      </c>
      <c r="C136" s="153">
        <f>C130+C135</f>
        <v>316850</v>
      </c>
      <c r="D136" s="38">
        <f aca="true" t="shared" si="14" ref="D136:O136">SUM(D124:D135)</f>
        <v>27165</v>
      </c>
      <c r="E136" s="38">
        <f t="shared" si="14"/>
        <v>27165</v>
      </c>
      <c r="F136" s="38">
        <f t="shared" si="14"/>
        <v>27165</v>
      </c>
      <c r="G136" s="38">
        <f t="shared" si="14"/>
        <v>27165</v>
      </c>
      <c r="H136" s="38">
        <f t="shared" si="14"/>
        <v>27165</v>
      </c>
      <c r="I136" s="38">
        <f t="shared" si="14"/>
        <v>27165</v>
      </c>
      <c r="J136" s="38">
        <f t="shared" si="14"/>
        <v>27165</v>
      </c>
      <c r="K136" s="38">
        <f t="shared" si="14"/>
        <v>27165</v>
      </c>
      <c r="L136" s="38">
        <f t="shared" si="14"/>
        <v>27165</v>
      </c>
      <c r="M136" s="38">
        <f t="shared" si="14"/>
        <v>27165</v>
      </c>
      <c r="N136" s="38">
        <f t="shared" si="14"/>
        <v>27165</v>
      </c>
      <c r="O136" s="38">
        <f t="shared" si="14"/>
        <v>30463</v>
      </c>
      <c r="P136" s="38">
        <f>P130+P135</f>
        <v>329278</v>
      </c>
      <c r="Q136" s="309"/>
    </row>
    <row r="137" spans="1:17" ht="15.75">
      <c r="A137" s="93" t="s">
        <v>467</v>
      </c>
      <c r="B137" s="91" t="s">
        <v>271</v>
      </c>
      <c r="C137" s="152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104"/>
    </row>
    <row r="138" spans="1:17" ht="15.75">
      <c r="A138" s="93" t="s">
        <v>468</v>
      </c>
      <c r="B138" s="91" t="s">
        <v>272</v>
      </c>
      <c r="C138" s="152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04"/>
    </row>
    <row r="139" spans="1:17" s="108" customFormat="1" ht="15.75">
      <c r="A139" s="94" t="s">
        <v>502</v>
      </c>
      <c r="B139" s="95" t="s">
        <v>273</v>
      </c>
      <c r="C139" s="153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09"/>
    </row>
    <row r="140" spans="1:17" ht="15.75">
      <c r="A140" s="93" t="s">
        <v>469</v>
      </c>
      <c r="B140" s="91" t="s">
        <v>274</v>
      </c>
      <c r="C140" s="152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104"/>
    </row>
    <row r="141" spans="1:17" ht="15.75">
      <c r="A141" s="93" t="s">
        <v>470</v>
      </c>
      <c r="B141" s="91" t="s">
        <v>275</v>
      </c>
      <c r="C141" s="152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104"/>
    </row>
    <row r="142" spans="1:17" ht="15.75">
      <c r="A142" s="93" t="s">
        <v>471</v>
      </c>
      <c r="B142" s="91" t="s">
        <v>276</v>
      </c>
      <c r="C142" s="152">
        <v>75000</v>
      </c>
      <c r="D142" s="31"/>
      <c r="E142" s="31"/>
      <c r="F142" s="31"/>
      <c r="G142" s="31">
        <v>39000</v>
      </c>
      <c r="H142" s="31"/>
      <c r="I142" s="31"/>
      <c r="J142" s="31"/>
      <c r="K142" s="31"/>
      <c r="L142" s="31"/>
      <c r="M142" s="31">
        <v>39000</v>
      </c>
      <c r="N142" s="31"/>
      <c r="O142" s="31"/>
      <c r="P142" s="31">
        <v>78000</v>
      </c>
      <c r="Q142" s="104"/>
    </row>
    <row r="143" spans="1:17" ht="15.75">
      <c r="A143" s="93" t="s">
        <v>472</v>
      </c>
      <c r="B143" s="91" t="s">
        <v>277</v>
      </c>
      <c r="C143" s="152">
        <v>60000</v>
      </c>
      <c r="D143" s="31"/>
      <c r="E143" s="31"/>
      <c r="F143" s="31"/>
      <c r="G143" s="31">
        <v>30000</v>
      </c>
      <c r="H143" s="31"/>
      <c r="I143" s="31"/>
      <c r="J143" s="31"/>
      <c r="K143" s="31"/>
      <c r="L143" s="31"/>
      <c r="M143" s="31">
        <v>30000</v>
      </c>
      <c r="N143" s="31"/>
      <c r="O143" s="31">
        <v>5000</v>
      </c>
      <c r="P143" s="31">
        <v>65000</v>
      </c>
      <c r="Q143" s="104"/>
    </row>
    <row r="144" spans="1:17" ht="15.75">
      <c r="A144" s="93" t="s">
        <v>473</v>
      </c>
      <c r="B144" s="91" t="s">
        <v>280</v>
      </c>
      <c r="C144" s="152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104"/>
    </row>
    <row r="145" spans="1:17" ht="15.75">
      <c r="A145" s="93" t="s">
        <v>281</v>
      </c>
      <c r="B145" s="91" t="s">
        <v>282</v>
      </c>
      <c r="C145" s="152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104"/>
    </row>
    <row r="146" spans="1:17" ht="15.75">
      <c r="A146" s="93" t="s">
        <v>474</v>
      </c>
      <c r="B146" s="91" t="s">
        <v>283</v>
      </c>
      <c r="C146" s="152">
        <v>18000</v>
      </c>
      <c r="D146" s="31"/>
      <c r="E146" s="31"/>
      <c r="F146" s="31"/>
      <c r="G146" s="31">
        <v>9000</v>
      </c>
      <c r="H146" s="31"/>
      <c r="I146" s="31"/>
      <c r="J146" s="31"/>
      <c r="K146" s="31"/>
      <c r="L146" s="31"/>
      <c r="M146" s="31">
        <v>9000</v>
      </c>
      <c r="N146" s="31"/>
      <c r="O146" s="31">
        <v>1000</v>
      </c>
      <c r="P146" s="31">
        <v>19000</v>
      </c>
      <c r="Q146" s="104"/>
    </row>
    <row r="147" spans="1:17" ht="15.75">
      <c r="A147" s="93" t="s">
        <v>475</v>
      </c>
      <c r="B147" s="91" t="s">
        <v>288</v>
      </c>
      <c r="C147" s="152">
        <v>1000</v>
      </c>
      <c r="D147" s="31"/>
      <c r="E147" s="31"/>
      <c r="F147" s="31"/>
      <c r="G147" s="31"/>
      <c r="H147" s="31"/>
      <c r="I147" s="31"/>
      <c r="J147" s="31">
        <v>1000</v>
      </c>
      <c r="K147" s="31"/>
      <c r="L147" s="31"/>
      <c r="M147" s="31">
        <v>1000</v>
      </c>
      <c r="N147" s="31"/>
      <c r="O147" s="31"/>
      <c r="P147" s="31">
        <v>2000</v>
      </c>
      <c r="Q147" s="104"/>
    </row>
    <row r="148" spans="1:17" s="108" customFormat="1" ht="15.75">
      <c r="A148" s="94" t="s">
        <v>503</v>
      </c>
      <c r="B148" s="95" t="s">
        <v>291</v>
      </c>
      <c r="C148" s="153">
        <f>C146+C143+C147</f>
        <v>79000</v>
      </c>
      <c r="D148" s="153"/>
      <c r="E148" s="153"/>
      <c r="F148" s="153"/>
      <c r="G148" s="153">
        <f>SUM(G143:G147)</f>
        <v>39000</v>
      </c>
      <c r="H148" s="153"/>
      <c r="I148" s="153"/>
      <c r="J148" s="153">
        <f>SUM(J143:J147)</f>
        <v>1000</v>
      </c>
      <c r="K148" s="153"/>
      <c r="L148" s="153"/>
      <c r="M148" s="153">
        <f>SUM(M143:M147)</f>
        <v>40000</v>
      </c>
      <c r="N148" s="153"/>
      <c r="O148" s="153">
        <f>SUM(O143:O147)</f>
        <v>6000</v>
      </c>
      <c r="P148" s="153"/>
      <c r="Q148" s="309"/>
    </row>
    <row r="149" spans="1:17" ht="15.75">
      <c r="A149" s="93" t="s">
        <v>476</v>
      </c>
      <c r="B149" s="91" t="s">
        <v>292</v>
      </c>
      <c r="C149" s="152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104"/>
    </row>
    <row r="150" spans="1:17" s="108" customFormat="1" ht="15.75">
      <c r="A150" s="94" t="s">
        <v>504</v>
      </c>
      <c r="B150" s="95" t="s">
        <v>293</v>
      </c>
      <c r="C150" s="153">
        <f>C142+C148</f>
        <v>154000</v>
      </c>
      <c r="D150" s="38">
        <f aca="true" t="shared" si="15" ref="D150:O150">D142+D148</f>
        <v>0</v>
      </c>
      <c r="E150" s="38">
        <f t="shared" si="15"/>
        <v>0</v>
      </c>
      <c r="F150" s="38">
        <f t="shared" si="15"/>
        <v>0</v>
      </c>
      <c r="G150" s="38">
        <f t="shared" si="15"/>
        <v>78000</v>
      </c>
      <c r="H150" s="38">
        <f t="shared" si="15"/>
        <v>0</v>
      </c>
      <c r="I150" s="38">
        <f t="shared" si="15"/>
        <v>0</v>
      </c>
      <c r="J150" s="38">
        <f t="shared" si="15"/>
        <v>1000</v>
      </c>
      <c r="K150" s="38">
        <f t="shared" si="15"/>
        <v>0</v>
      </c>
      <c r="L150" s="38">
        <f t="shared" si="15"/>
        <v>0</v>
      </c>
      <c r="M150" s="38">
        <f t="shared" si="15"/>
        <v>79000</v>
      </c>
      <c r="N150" s="38">
        <f t="shared" si="15"/>
        <v>0</v>
      </c>
      <c r="O150" s="38">
        <f t="shared" si="15"/>
        <v>6000</v>
      </c>
      <c r="P150" s="153">
        <f>P142+P143+P146+P147</f>
        <v>164000</v>
      </c>
      <c r="Q150" s="309"/>
    </row>
    <row r="151" spans="1:17" ht="15.75">
      <c r="A151" s="64" t="s">
        <v>294</v>
      </c>
      <c r="B151" s="91" t="s">
        <v>295</v>
      </c>
      <c r="C151" s="152">
        <v>20000</v>
      </c>
      <c r="D151" s="31">
        <v>10000</v>
      </c>
      <c r="E151" s="31">
        <v>2000</v>
      </c>
      <c r="F151" s="31">
        <v>5000</v>
      </c>
      <c r="G151" s="31">
        <v>600</v>
      </c>
      <c r="H151" s="31"/>
      <c r="I151" s="31">
        <v>500</v>
      </c>
      <c r="J151" s="31"/>
      <c r="K151" s="31"/>
      <c r="L151" s="31"/>
      <c r="M151" s="31"/>
      <c r="N151" s="31"/>
      <c r="O151" s="31">
        <v>1900</v>
      </c>
      <c r="P151" s="31">
        <v>20000</v>
      </c>
      <c r="Q151" s="104"/>
    </row>
    <row r="152" spans="1:17" ht="15.75">
      <c r="A152" s="64" t="s">
        <v>477</v>
      </c>
      <c r="B152" s="91" t="s">
        <v>296</v>
      </c>
      <c r="C152" s="152">
        <v>26800</v>
      </c>
      <c r="D152" s="31">
        <v>1360</v>
      </c>
      <c r="E152" s="31">
        <v>1360</v>
      </c>
      <c r="F152" s="31">
        <v>1360</v>
      </c>
      <c r="G152" s="31">
        <v>1360</v>
      </c>
      <c r="H152" s="31">
        <v>1360</v>
      </c>
      <c r="I152" s="31">
        <v>1360</v>
      </c>
      <c r="J152" s="31">
        <v>1360</v>
      </c>
      <c r="K152" s="31">
        <v>1360</v>
      </c>
      <c r="L152" s="31">
        <v>1360</v>
      </c>
      <c r="M152" s="31">
        <v>1360</v>
      </c>
      <c r="N152" s="31">
        <v>1360</v>
      </c>
      <c r="O152" s="31">
        <v>1390</v>
      </c>
      <c r="P152" s="31">
        <v>16350</v>
      </c>
      <c r="Q152" s="104"/>
    </row>
    <row r="153" spans="1:17" ht="15.75">
      <c r="A153" s="64" t="s">
        <v>478</v>
      </c>
      <c r="B153" s="91" t="s">
        <v>297</v>
      </c>
      <c r="C153" s="152">
        <v>4000</v>
      </c>
      <c r="D153" s="31">
        <v>3200</v>
      </c>
      <c r="E153" s="31">
        <v>200</v>
      </c>
      <c r="F153" s="31"/>
      <c r="G153" s="31">
        <v>2300</v>
      </c>
      <c r="H153" s="31"/>
      <c r="I153" s="31">
        <v>300</v>
      </c>
      <c r="J153" s="31"/>
      <c r="K153" s="31">
        <v>300</v>
      </c>
      <c r="L153" s="31">
        <v>350</v>
      </c>
      <c r="M153" s="31">
        <v>350</v>
      </c>
      <c r="N153" s="31"/>
      <c r="O153" s="31"/>
      <c r="P153" s="31">
        <v>8373</v>
      </c>
      <c r="Q153" s="104"/>
    </row>
    <row r="154" spans="1:17" ht="15.75">
      <c r="A154" s="64" t="s">
        <v>479</v>
      </c>
      <c r="B154" s="91" t="s">
        <v>298</v>
      </c>
      <c r="C154" s="152">
        <v>1000</v>
      </c>
      <c r="D154" s="31">
        <v>320</v>
      </c>
      <c r="E154" s="31">
        <v>20</v>
      </c>
      <c r="F154" s="31"/>
      <c r="G154" s="31">
        <v>230</v>
      </c>
      <c r="H154" s="31"/>
      <c r="I154" s="31">
        <v>30</v>
      </c>
      <c r="J154" s="31"/>
      <c r="K154" s="31">
        <v>30</v>
      </c>
      <c r="L154" s="31">
        <v>35</v>
      </c>
      <c r="M154" s="31">
        <v>35</v>
      </c>
      <c r="N154" s="31"/>
      <c r="O154" s="31"/>
      <c r="P154" s="31">
        <v>700</v>
      </c>
      <c r="Q154" s="104"/>
    </row>
    <row r="155" spans="1:17" ht="15.75">
      <c r="A155" s="64" t="s">
        <v>299</v>
      </c>
      <c r="B155" s="91" t="s">
        <v>300</v>
      </c>
      <c r="C155" s="152">
        <v>20000</v>
      </c>
      <c r="D155" s="31">
        <v>500</v>
      </c>
      <c r="E155" s="31">
        <v>500</v>
      </c>
      <c r="F155" s="31">
        <v>500</v>
      </c>
      <c r="G155" s="31">
        <v>500</v>
      </c>
      <c r="H155" s="31">
        <v>500</v>
      </c>
      <c r="I155" s="31">
        <v>500</v>
      </c>
      <c r="J155" s="31">
        <v>500</v>
      </c>
      <c r="K155" s="31">
        <v>500</v>
      </c>
      <c r="L155" s="31">
        <v>500</v>
      </c>
      <c r="M155" s="31">
        <v>500</v>
      </c>
      <c r="N155" s="31">
        <v>500</v>
      </c>
      <c r="O155" s="31">
        <v>500</v>
      </c>
      <c r="P155" s="31">
        <v>6000</v>
      </c>
      <c r="Q155" s="104"/>
    </row>
    <row r="156" spans="1:17" ht="15.75">
      <c r="A156" s="64" t="s">
        <v>301</v>
      </c>
      <c r="B156" s="91" t="s">
        <v>302</v>
      </c>
      <c r="C156" s="152">
        <v>11000</v>
      </c>
      <c r="D156" s="31">
        <v>790</v>
      </c>
      <c r="E156" s="31">
        <v>790</v>
      </c>
      <c r="F156" s="31">
        <v>790</v>
      </c>
      <c r="G156" s="31">
        <v>790</v>
      </c>
      <c r="H156" s="31">
        <v>790</v>
      </c>
      <c r="I156" s="31">
        <v>790</v>
      </c>
      <c r="J156" s="31">
        <v>790</v>
      </c>
      <c r="K156" s="31">
        <v>790</v>
      </c>
      <c r="L156" s="31">
        <v>790</v>
      </c>
      <c r="M156" s="31">
        <v>790</v>
      </c>
      <c r="N156" s="31">
        <v>790</v>
      </c>
      <c r="O156" s="31">
        <v>810</v>
      </c>
      <c r="P156" s="31">
        <v>9500</v>
      </c>
      <c r="Q156" s="104"/>
    </row>
    <row r="157" spans="1:17" ht="15.75">
      <c r="A157" s="64" t="s">
        <v>303</v>
      </c>
      <c r="B157" s="91" t="s">
        <v>304</v>
      </c>
      <c r="C157" s="152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104"/>
    </row>
    <row r="158" spans="1:17" ht="15.75">
      <c r="A158" s="64" t="s">
        <v>480</v>
      </c>
      <c r="B158" s="91" t="s">
        <v>305</v>
      </c>
      <c r="C158" s="152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104"/>
    </row>
    <row r="159" spans="1:17" ht="15.75">
      <c r="A159" s="64" t="s">
        <v>481</v>
      </c>
      <c r="B159" s="91" t="s">
        <v>306</v>
      </c>
      <c r="C159" s="152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104"/>
    </row>
    <row r="160" spans="1:17" ht="15.75">
      <c r="A160" s="64" t="s">
        <v>482</v>
      </c>
      <c r="B160" s="91" t="s">
        <v>777</v>
      </c>
      <c r="C160" s="152">
        <v>1400</v>
      </c>
      <c r="D160" s="31"/>
      <c r="E160" s="31"/>
      <c r="F160" s="31">
        <v>100</v>
      </c>
      <c r="G160" s="31">
        <v>150</v>
      </c>
      <c r="H160" s="31">
        <v>300</v>
      </c>
      <c r="I160" s="31">
        <v>500</v>
      </c>
      <c r="J160" s="31">
        <v>350</v>
      </c>
      <c r="K160" s="31"/>
      <c r="L160" s="31"/>
      <c r="M160" s="31"/>
      <c r="N160" s="31"/>
      <c r="O160" s="31"/>
      <c r="P160" s="31">
        <v>1400</v>
      </c>
      <c r="Q160" s="104"/>
    </row>
    <row r="161" spans="1:17" s="108" customFormat="1" ht="15.75">
      <c r="A161" s="68" t="s">
        <v>505</v>
      </c>
      <c r="B161" s="95" t="s">
        <v>308</v>
      </c>
      <c r="C161" s="153">
        <f>C151+C152+C153+C154+C155+C156+C160</f>
        <v>84200</v>
      </c>
      <c r="D161" s="38">
        <f aca="true" t="shared" si="16" ref="D161:O161">SUM(D151:D160)</f>
        <v>16170</v>
      </c>
      <c r="E161" s="38">
        <f t="shared" si="16"/>
        <v>4870</v>
      </c>
      <c r="F161" s="38">
        <f t="shared" si="16"/>
        <v>7750</v>
      </c>
      <c r="G161" s="38">
        <f t="shared" si="16"/>
        <v>5930</v>
      </c>
      <c r="H161" s="38">
        <f t="shared" si="16"/>
        <v>2950</v>
      </c>
      <c r="I161" s="38">
        <f t="shared" si="16"/>
        <v>3980</v>
      </c>
      <c r="J161" s="38">
        <f t="shared" si="16"/>
        <v>3000</v>
      </c>
      <c r="K161" s="38">
        <f t="shared" si="16"/>
        <v>2980</v>
      </c>
      <c r="L161" s="38">
        <f t="shared" si="16"/>
        <v>3035</v>
      </c>
      <c r="M161" s="38">
        <f t="shared" si="16"/>
        <v>3035</v>
      </c>
      <c r="N161" s="38">
        <f t="shared" si="16"/>
        <v>2650</v>
      </c>
      <c r="O161" s="38">
        <f t="shared" si="16"/>
        <v>4600</v>
      </c>
      <c r="P161" s="38">
        <f>P151+P152+P153+P154+P155+P156+P160</f>
        <v>62323</v>
      </c>
      <c r="Q161" s="309"/>
    </row>
    <row r="162" spans="1:17" ht="31.5">
      <c r="A162" s="64" t="s">
        <v>317</v>
      </c>
      <c r="B162" s="91" t="s">
        <v>318</v>
      </c>
      <c r="C162" s="152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104"/>
    </row>
    <row r="163" spans="1:17" ht="31.5">
      <c r="A163" s="93" t="s">
        <v>486</v>
      </c>
      <c r="B163" s="91" t="s">
        <v>319</v>
      </c>
      <c r="C163" s="152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104"/>
    </row>
    <row r="164" spans="1:17" ht="15.75">
      <c r="A164" s="64" t="s">
        <v>487</v>
      </c>
      <c r="B164" s="91" t="s">
        <v>709</v>
      </c>
      <c r="C164" s="152">
        <v>29748</v>
      </c>
      <c r="D164" s="31"/>
      <c r="E164" s="31"/>
      <c r="F164" s="31"/>
      <c r="G164" s="31">
        <v>10962</v>
      </c>
      <c r="H164" s="31"/>
      <c r="I164" s="31"/>
      <c r="J164" s="31"/>
      <c r="K164" s="31"/>
      <c r="L164" s="31"/>
      <c r="M164" s="31"/>
      <c r="N164" s="31"/>
      <c r="O164" s="31"/>
      <c r="P164" s="101">
        <v>10962</v>
      </c>
      <c r="Q164" s="104"/>
    </row>
    <row r="165" spans="1:17" s="108" customFormat="1" ht="15.75">
      <c r="A165" s="94" t="s">
        <v>507</v>
      </c>
      <c r="B165" s="95" t="s">
        <v>321</v>
      </c>
      <c r="C165" s="153">
        <f>C164</f>
        <v>29748</v>
      </c>
      <c r="D165" s="38"/>
      <c r="E165" s="38"/>
      <c r="F165" s="38"/>
      <c r="G165" s="38">
        <v>10962</v>
      </c>
      <c r="H165" s="38"/>
      <c r="I165" s="38"/>
      <c r="J165" s="38"/>
      <c r="K165" s="38"/>
      <c r="L165" s="38"/>
      <c r="M165" s="38"/>
      <c r="N165" s="38"/>
      <c r="O165" s="38"/>
      <c r="P165" s="38">
        <v>10962</v>
      </c>
      <c r="Q165" s="309"/>
    </row>
    <row r="166" spans="1:17" ht="15.75">
      <c r="A166" s="310" t="s">
        <v>575</v>
      </c>
      <c r="B166" s="120"/>
      <c r="C166" s="152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104"/>
    </row>
    <row r="167" spans="1:17" ht="15.75">
      <c r="A167" s="93" t="s">
        <v>263</v>
      </c>
      <c r="B167" s="91" t="s">
        <v>264</v>
      </c>
      <c r="C167" s="152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104"/>
    </row>
    <row r="168" spans="1:17" ht="31.5">
      <c r="A168" s="93" t="s">
        <v>265</v>
      </c>
      <c r="B168" s="91" t="s">
        <v>266</v>
      </c>
      <c r="C168" s="152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104"/>
    </row>
    <row r="169" spans="1:17" ht="31.5">
      <c r="A169" s="93" t="s">
        <v>464</v>
      </c>
      <c r="B169" s="91" t="s">
        <v>267</v>
      </c>
      <c r="C169" s="152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104"/>
    </row>
    <row r="170" spans="1:17" ht="31.5">
      <c r="A170" s="93" t="s">
        <v>465</v>
      </c>
      <c r="B170" s="91" t="s">
        <v>268</v>
      </c>
      <c r="C170" s="152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104"/>
    </row>
    <row r="171" spans="1:17" ht="15.75">
      <c r="A171" s="93" t="s">
        <v>466</v>
      </c>
      <c r="B171" s="91" t="s">
        <v>269</v>
      </c>
      <c r="C171" s="152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104"/>
    </row>
    <row r="172" spans="1:17" s="108" customFormat="1" ht="15.75">
      <c r="A172" s="94" t="s">
        <v>501</v>
      </c>
      <c r="B172" s="95" t="s">
        <v>270</v>
      </c>
      <c r="C172" s="153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09"/>
    </row>
    <row r="173" spans="1:17" ht="15.75">
      <c r="A173" s="64" t="s">
        <v>483</v>
      </c>
      <c r="B173" s="91" t="s">
        <v>309</v>
      </c>
      <c r="C173" s="152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104"/>
    </row>
    <row r="174" spans="1:17" ht="15.75">
      <c r="A174" s="64" t="s">
        <v>484</v>
      </c>
      <c r="B174" s="91" t="s">
        <v>310</v>
      </c>
      <c r="C174" s="152"/>
      <c r="D174" s="31">
        <v>3</v>
      </c>
      <c r="E174" s="31">
        <v>3</v>
      </c>
      <c r="F174" s="31">
        <v>3</v>
      </c>
      <c r="G174" s="101">
        <v>24</v>
      </c>
      <c r="H174" s="101">
        <v>26</v>
      </c>
      <c r="I174" s="101">
        <v>23</v>
      </c>
      <c r="J174" s="101">
        <v>23</v>
      </c>
      <c r="K174" s="101">
        <v>23</v>
      </c>
      <c r="L174" s="101">
        <v>23</v>
      </c>
      <c r="M174" s="101">
        <v>23</v>
      </c>
      <c r="N174" s="31">
        <v>23</v>
      </c>
      <c r="O174" s="31">
        <v>23</v>
      </c>
      <c r="P174" s="31">
        <v>220</v>
      </c>
      <c r="Q174" s="104"/>
    </row>
    <row r="175" spans="1:17" ht="15.75">
      <c r="A175" s="64" t="s">
        <v>311</v>
      </c>
      <c r="B175" s="91" t="s">
        <v>312</v>
      </c>
      <c r="C175" s="152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104"/>
    </row>
    <row r="176" spans="1:17" ht="15.75">
      <c r="A176" s="64" t="s">
        <v>485</v>
      </c>
      <c r="B176" s="91" t="s">
        <v>313</v>
      </c>
      <c r="C176" s="152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104"/>
    </row>
    <row r="177" spans="1:17" ht="15.75">
      <c r="A177" s="64" t="s">
        <v>314</v>
      </c>
      <c r="B177" s="91" t="s">
        <v>315</v>
      </c>
      <c r="C177" s="152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104"/>
    </row>
    <row r="178" spans="1:17" s="108" customFormat="1" ht="15.75">
      <c r="A178" s="94" t="s">
        <v>506</v>
      </c>
      <c r="B178" s="95" t="s">
        <v>316</v>
      </c>
      <c r="C178" s="153"/>
      <c r="D178" s="38">
        <f aca="true" t="shared" si="17" ref="D178:P178">SUM(D174:D177)</f>
        <v>3</v>
      </c>
      <c r="E178" s="38">
        <f t="shared" si="17"/>
        <v>3</v>
      </c>
      <c r="F178" s="38">
        <f t="shared" si="17"/>
        <v>3</v>
      </c>
      <c r="G178" s="38">
        <f t="shared" si="17"/>
        <v>24</v>
      </c>
      <c r="H178" s="38">
        <f t="shared" si="17"/>
        <v>26</v>
      </c>
      <c r="I178" s="38">
        <f t="shared" si="17"/>
        <v>23</v>
      </c>
      <c r="J178" s="38">
        <f t="shared" si="17"/>
        <v>23</v>
      </c>
      <c r="K178" s="38">
        <f t="shared" si="17"/>
        <v>23</v>
      </c>
      <c r="L178" s="38">
        <f t="shared" si="17"/>
        <v>23</v>
      </c>
      <c r="M178" s="38">
        <f t="shared" si="17"/>
        <v>23</v>
      </c>
      <c r="N178" s="38">
        <f t="shared" si="17"/>
        <v>23</v>
      </c>
      <c r="O178" s="38">
        <f t="shared" si="17"/>
        <v>23</v>
      </c>
      <c r="P178" s="38">
        <f t="shared" si="17"/>
        <v>220</v>
      </c>
      <c r="Q178" s="309"/>
    </row>
    <row r="179" spans="1:17" ht="31.5">
      <c r="A179" s="64" t="s">
        <v>322</v>
      </c>
      <c r="B179" s="91" t="s">
        <v>323</v>
      </c>
      <c r="C179" s="152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104"/>
    </row>
    <row r="180" spans="1:17" ht="31.5">
      <c r="A180" s="93" t="s">
        <v>488</v>
      </c>
      <c r="B180" s="91" t="s">
        <v>324</v>
      </c>
      <c r="C180" s="152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104"/>
    </row>
    <row r="181" spans="1:17" ht="15.75">
      <c r="A181" s="64" t="s">
        <v>489</v>
      </c>
      <c r="B181" s="91" t="s">
        <v>733</v>
      </c>
      <c r="C181" s="152">
        <v>427346</v>
      </c>
      <c r="D181" s="31"/>
      <c r="E181" s="31"/>
      <c r="F181" s="31"/>
      <c r="G181" s="31">
        <v>10200</v>
      </c>
      <c r="H181" s="31"/>
      <c r="I181" s="31"/>
      <c r="J181" s="31"/>
      <c r="K181" s="31">
        <v>11000</v>
      </c>
      <c r="L181" s="31"/>
      <c r="M181" s="31"/>
      <c r="N181" s="31"/>
      <c r="O181" s="31"/>
      <c r="P181" s="31">
        <v>21200</v>
      </c>
      <c r="Q181" s="104"/>
    </row>
    <row r="182" spans="1:17" s="108" customFormat="1" ht="15.75">
      <c r="A182" s="94" t="s">
        <v>509</v>
      </c>
      <c r="B182" s="95" t="s">
        <v>326</v>
      </c>
      <c r="C182" s="153">
        <f>C181</f>
        <v>427346</v>
      </c>
      <c r="D182" s="38"/>
      <c r="E182" s="38"/>
      <c r="F182" s="38"/>
      <c r="G182" s="38">
        <f>SUM(G181)</f>
        <v>10200</v>
      </c>
      <c r="H182" s="38"/>
      <c r="I182" s="38"/>
      <c r="J182" s="38"/>
      <c r="K182" s="38">
        <f>SUM(K181)</f>
        <v>11000</v>
      </c>
      <c r="L182" s="38"/>
      <c r="M182" s="38"/>
      <c r="N182" s="38"/>
      <c r="O182" s="38"/>
      <c r="P182" s="38">
        <f>SUM(P181)</f>
        <v>21200</v>
      </c>
      <c r="Q182" s="309"/>
    </row>
    <row r="183" spans="1:17" ht="15.75">
      <c r="A183" s="310" t="s">
        <v>574</v>
      </c>
      <c r="B183" s="120"/>
      <c r="C183" s="152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104"/>
    </row>
    <row r="184" spans="1:17" s="108" customFormat="1" ht="15.75">
      <c r="A184" s="121" t="s">
        <v>508</v>
      </c>
      <c r="B184" s="115" t="s">
        <v>327</v>
      </c>
      <c r="C184" s="153">
        <v>1012144</v>
      </c>
      <c r="D184" s="38">
        <f aca="true" t="shared" si="18" ref="D184:O184">D136+D150+D161+D165+D172+D178+D182</f>
        <v>43338</v>
      </c>
      <c r="E184" s="38">
        <f t="shared" si="18"/>
        <v>32038</v>
      </c>
      <c r="F184" s="38">
        <f t="shared" si="18"/>
        <v>34918</v>
      </c>
      <c r="G184" s="38">
        <f t="shared" si="18"/>
        <v>132281</v>
      </c>
      <c r="H184" s="38">
        <f t="shared" si="18"/>
        <v>30141</v>
      </c>
      <c r="I184" s="38">
        <f t="shared" si="18"/>
        <v>31168</v>
      </c>
      <c r="J184" s="38">
        <f t="shared" si="18"/>
        <v>31188</v>
      </c>
      <c r="K184" s="38">
        <f t="shared" si="18"/>
        <v>41168</v>
      </c>
      <c r="L184" s="38">
        <f t="shared" si="18"/>
        <v>30223</v>
      </c>
      <c r="M184" s="38">
        <f t="shared" si="18"/>
        <v>109223</v>
      </c>
      <c r="N184" s="38">
        <f t="shared" si="18"/>
        <v>29838</v>
      </c>
      <c r="O184" s="38">
        <f t="shared" si="18"/>
        <v>41086</v>
      </c>
      <c r="P184" s="38">
        <f>P136+P150+P161+P165+P178+P182</f>
        <v>587983</v>
      </c>
      <c r="Q184" s="309"/>
    </row>
    <row r="185" spans="1:17" ht="15.75">
      <c r="A185" s="313" t="s">
        <v>626</v>
      </c>
      <c r="B185" s="123"/>
      <c r="C185" s="152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104"/>
    </row>
    <row r="186" spans="1:17" ht="15.75">
      <c r="A186" s="313" t="s">
        <v>627</v>
      </c>
      <c r="B186" s="123"/>
      <c r="C186" s="152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104"/>
    </row>
    <row r="187" spans="1:17" ht="15.75">
      <c r="A187" s="64" t="s">
        <v>491</v>
      </c>
      <c r="B187" s="93" t="s">
        <v>328</v>
      </c>
      <c r="C187" s="152">
        <v>124338</v>
      </c>
      <c r="D187" s="31"/>
      <c r="E187" s="31"/>
      <c r="F187" s="31">
        <v>80000</v>
      </c>
      <c r="G187" s="31"/>
      <c r="H187" s="31"/>
      <c r="I187" s="31"/>
      <c r="J187" s="31">
        <v>74741</v>
      </c>
      <c r="K187" s="31"/>
      <c r="L187" s="31"/>
      <c r="M187" s="31"/>
      <c r="N187" s="31"/>
      <c r="O187" s="31"/>
      <c r="P187" s="31">
        <v>154741</v>
      </c>
      <c r="Q187" s="104"/>
    </row>
    <row r="188" spans="1:17" ht="15.75">
      <c r="A188" s="64" t="s">
        <v>329</v>
      </c>
      <c r="B188" s="93" t="s">
        <v>330</v>
      </c>
      <c r="C188" s="152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104"/>
    </row>
    <row r="189" spans="1:17" ht="15.75">
      <c r="A189" s="64" t="s">
        <v>492</v>
      </c>
      <c r="B189" s="93" t="s">
        <v>331</v>
      </c>
      <c r="C189" s="152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104"/>
    </row>
    <row r="190" spans="1:17" s="108" customFormat="1" ht="15.75">
      <c r="A190" s="68" t="s">
        <v>510</v>
      </c>
      <c r="B190" s="94" t="s">
        <v>332</v>
      </c>
      <c r="C190" s="153">
        <f>C187</f>
        <v>124338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>
        <f>SUM(P187:P189)</f>
        <v>154741</v>
      </c>
      <c r="Q190" s="309"/>
    </row>
    <row r="191" spans="1:17" ht="15.75">
      <c r="A191" s="64" t="s">
        <v>493</v>
      </c>
      <c r="B191" s="93" t="s">
        <v>333</v>
      </c>
      <c r="C191" s="152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104"/>
    </row>
    <row r="192" spans="1:17" ht="15.75">
      <c r="A192" s="64" t="s">
        <v>334</v>
      </c>
      <c r="B192" s="93" t="s">
        <v>335</v>
      </c>
      <c r="C192" s="152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104"/>
    </row>
    <row r="193" spans="1:17" ht="15.75">
      <c r="A193" s="64" t="s">
        <v>494</v>
      </c>
      <c r="B193" s="93" t="s">
        <v>336</v>
      </c>
      <c r="C193" s="152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104"/>
    </row>
    <row r="194" spans="1:17" ht="15.75">
      <c r="A194" s="64" t="s">
        <v>337</v>
      </c>
      <c r="B194" s="93" t="s">
        <v>338</v>
      </c>
      <c r="C194" s="152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104"/>
    </row>
    <row r="195" spans="1:17" s="108" customFormat="1" ht="15.75">
      <c r="A195" s="68" t="s">
        <v>511</v>
      </c>
      <c r="B195" s="94" t="s">
        <v>339</v>
      </c>
      <c r="C195" s="153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09"/>
    </row>
    <row r="196" spans="1:17" ht="15.75">
      <c r="A196" s="93" t="s">
        <v>624</v>
      </c>
      <c r="B196" s="93" t="s">
        <v>340</v>
      </c>
      <c r="C196" s="152">
        <v>30000</v>
      </c>
      <c r="D196" s="31">
        <v>17418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>
        <f>SUM(D196:N196)</f>
        <v>17418</v>
      </c>
      <c r="P196" s="31"/>
      <c r="Q196" s="104"/>
    </row>
    <row r="197" spans="1:17" ht="15.75">
      <c r="A197" s="93" t="s">
        <v>625</v>
      </c>
      <c r="B197" s="93" t="s">
        <v>340</v>
      </c>
      <c r="C197" s="152">
        <v>70000</v>
      </c>
      <c r="D197" s="31"/>
      <c r="E197" s="31"/>
      <c r="F197" s="31">
        <v>70000</v>
      </c>
      <c r="G197" s="31"/>
      <c r="H197" s="31"/>
      <c r="I197" s="31"/>
      <c r="J197" s="31">
        <v>70000</v>
      </c>
      <c r="K197" s="31"/>
      <c r="L197" s="31"/>
      <c r="M197" s="31"/>
      <c r="N197" s="31"/>
      <c r="O197" s="31">
        <f>SUM(D197:N197)</f>
        <v>140000</v>
      </c>
      <c r="P197" s="31">
        <v>17418</v>
      </c>
      <c r="Q197" s="104"/>
    </row>
    <row r="198" spans="1:17" ht="15.75">
      <c r="A198" s="93" t="s">
        <v>622</v>
      </c>
      <c r="B198" s="93" t="s">
        <v>341</v>
      </c>
      <c r="C198" s="152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>
        <v>140000</v>
      </c>
      <c r="Q198" s="104"/>
    </row>
    <row r="199" spans="1:17" ht="15.75">
      <c r="A199" s="93" t="s">
        <v>623</v>
      </c>
      <c r="B199" s="93" t="s">
        <v>341</v>
      </c>
      <c r="C199" s="152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104"/>
    </row>
    <row r="200" spans="1:17" s="108" customFormat="1" ht="15.75">
      <c r="A200" s="94" t="s">
        <v>512</v>
      </c>
      <c r="B200" s="94" t="s">
        <v>342</v>
      </c>
      <c r="C200" s="153">
        <f>C196+C197</f>
        <v>100000</v>
      </c>
      <c r="D200" s="38">
        <f>SUM(D196:D199)</f>
        <v>17418</v>
      </c>
      <c r="E200" s="38"/>
      <c r="F200" s="38">
        <f>SUM(F196:F199)</f>
        <v>70000</v>
      </c>
      <c r="G200" s="38"/>
      <c r="H200" s="38"/>
      <c r="I200" s="38"/>
      <c r="J200" s="38">
        <f>SUM(J196:J199)</f>
        <v>70000</v>
      </c>
      <c r="K200" s="38"/>
      <c r="L200" s="38"/>
      <c r="M200" s="38"/>
      <c r="N200" s="38"/>
      <c r="O200" s="38">
        <f>SUM(D200:N200)</f>
        <v>157418</v>
      </c>
      <c r="P200" s="38">
        <f>P197+P198</f>
        <v>157418</v>
      </c>
      <c r="Q200" s="309"/>
    </row>
    <row r="201" spans="1:17" ht="15.75">
      <c r="A201" s="64" t="s">
        <v>343</v>
      </c>
      <c r="B201" s="93" t="s">
        <v>344</v>
      </c>
      <c r="C201" s="152"/>
      <c r="D201" s="31">
        <v>11209</v>
      </c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>
        <v>11209</v>
      </c>
      <c r="Q201" s="104"/>
    </row>
    <row r="202" spans="1:17" ht="15.75">
      <c r="A202" s="64" t="s">
        <v>345</v>
      </c>
      <c r="B202" s="93" t="s">
        <v>346</v>
      </c>
      <c r="C202" s="152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104"/>
    </row>
    <row r="203" spans="1:17" ht="15.75">
      <c r="A203" s="64" t="s">
        <v>347</v>
      </c>
      <c r="B203" s="93" t="s">
        <v>348</v>
      </c>
      <c r="C203" s="152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104"/>
    </row>
    <row r="204" spans="1:17" ht="15.75">
      <c r="A204" s="64" t="s">
        <v>349</v>
      </c>
      <c r="B204" s="93" t="s">
        <v>350</v>
      </c>
      <c r="C204" s="152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104"/>
    </row>
    <row r="205" spans="1:17" ht="15.75">
      <c r="A205" s="64" t="s">
        <v>495</v>
      </c>
      <c r="B205" s="93" t="s">
        <v>351</v>
      </c>
      <c r="C205" s="152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104"/>
    </row>
    <row r="206" spans="1:17" s="108" customFormat="1" ht="15.75">
      <c r="A206" s="68" t="s">
        <v>513</v>
      </c>
      <c r="B206" s="94" t="s">
        <v>353</v>
      </c>
      <c r="C206" s="153"/>
      <c r="D206" s="38">
        <f aca="true" t="shared" si="19" ref="D206:O206">D187+D200+D201</f>
        <v>28627</v>
      </c>
      <c r="E206" s="38">
        <f t="shared" si="19"/>
        <v>0</v>
      </c>
      <c r="F206" s="38">
        <f t="shared" si="19"/>
        <v>150000</v>
      </c>
      <c r="G206" s="38">
        <f t="shared" si="19"/>
        <v>0</v>
      </c>
      <c r="H206" s="38">
        <f t="shared" si="19"/>
        <v>0</v>
      </c>
      <c r="I206" s="38">
        <f t="shared" si="19"/>
        <v>0</v>
      </c>
      <c r="J206" s="38">
        <f t="shared" si="19"/>
        <v>144741</v>
      </c>
      <c r="K206" s="38">
        <f t="shared" si="19"/>
        <v>0</v>
      </c>
      <c r="L206" s="38">
        <f t="shared" si="19"/>
        <v>0</v>
      </c>
      <c r="M206" s="38">
        <f t="shared" si="19"/>
        <v>0</v>
      </c>
      <c r="N206" s="38">
        <f t="shared" si="19"/>
        <v>0</v>
      </c>
      <c r="O206" s="38">
        <f t="shared" si="19"/>
        <v>157418</v>
      </c>
      <c r="P206" s="38">
        <f>P190+P200+P201+P203</f>
        <v>323368</v>
      </c>
      <c r="Q206" s="309"/>
    </row>
    <row r="207" spans="1:17" ht="15.75">
      <c r="A207" s="64" t="s">
        <v>354</v>
      </c>
      <c r="B207" s="93" t="s">
        <v>355</v>
      </c>
      <c r="C207" s="152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104"/>
    </row>
    <row r="208" spans="1:17" ht="15.75">
      <c r="A208" s="64" t="s">
        <v>356</v>
      </c>
      <c r="B208" s="93" t="s">
        <v>357</v>
      </c>
      <c r="C208" s="152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104"/>
    </row>
    <row r="209" spans="1:17" ht="15.75">
      <c r="A209" s="64" t="s">
        <v>358</v>
      </c>
      <c r="B209" s="93" t="s">
        <v>359</v>
      </c>
      <c r="C209" s="152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104"/>
    </row>
    <row r="210" spans="1:17" ht="15.75">
      <c r="A210" s="64" t="s">
        <v>496</v>
      </c>
      <c r="B210" s="93" t="s">
        <v>360</v>
      </c>
      <c r="C210" s="152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104"/>
    </row>
    <row r="211" spans="1:17" s="108" customFormat="1" ht="15.75">
      <c r="A211" s="68" t="s">
        <v>514</v>
      </c>
      <c r="B211" s="94" t="s">
        <v>361</v>
      </c>
      <c r="C211" s="153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09"/>
    </row>
    <row r="212" spans="1:17" s="108" customFormat="1" ht="15.75">
      <c r="A212" s="68" t="s">
        <v>362</v>
      </c>
      <c r="B212" s="94" t="s">
        <v>363</v>
      </c>
      <c r="C212" s="152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09"/>
    </row>
    <row r="213" spans="1:17" s="108" customFormat="1" ht="15.75">
      <c r="A213" s="121" t="s">
        <v>515</v>
      </c>
      <c r="B213" s="118" t="s">
        <v>364</v>
      </c>
      <c r="C213" s="153">
        <f>C190+C200</f>
        <v>224338</v>
      </c>
      <c r="D213" s="38">
        <f aca="true" t="shared" si="20" ref="D213:P213">SUM(D206:D212)</f>
        <v>28627</v>
      </c>
      <c r="E213" s="38">
        <f t="shared" si="20"/>
        <v>0</v>
      </c>
      <c r="F213" s="38">
        <f t="shared" si="20"/>
        <v>150000</v>
      </c>
      <c r="G213" s="38">
        <f t="shared" si="20"/>
        <v>0</v>
      </c>
      <c r="H213" s="38">
        <f t="shared" si="20"/>
        <v>0</v>
      </c>
      <c r="I213" s="38">
        <f t="shared" si="20"/>
        <v>0</v>
      </c>
      <c r="J213" s="38">
        <f t="shared" si="20"/>
        <v>144741</v>
      </c>
      <c r="K213" s="38">
        <f t="shared" si="20"/>
        <v>0</v>
      </c>
      <c r="L213" s="38">
        <f t="shared" si="20"/>
        <v>0</v>
      </c>
      <c r="M213" s="38">
        <f t="shared" si="20"/>
        <v>0</v>
      </c>
      <c r="N213" s="38">
        <f t="shared" si="20"/>
        <v>0</v>
      </c>
      <c r="O213" s="38">
        <f t="shared" si="20"/>
        <v>157418</v>
      </c>
      <c r="P213" s="38">
        <f t="shared" si="20"/>
        <v>323368</v>
      </c>
      <c r="Q213" s="309"/>
    </row>
    <row r="214" spans="1:17" s="108" customFormat="1" ht="15.75">
      <c r="A214" s="312" t="s">
        <v>498</v>
      </c>
      <c r="B214" s="119"/>
      <c r="C214" s="153">
        <f>C184+C213</f>
        <v>1236482</v>
      </c>
      <c r="D214" s="38">
        <f aca="true" t="shared" si="21" ref="D214:O214">D184+D213</f>
        <v>71965</v>
      </c>
      <c r="E214" s="38">
        <f t="shared" si="21"/>
        <v>32038</v>
      </c>
      <c r="F214" s="38">
        <f t="shared" si="21"/>
        <v>184918</v>
      </c>
      <c r="G214" s="38">
        <f t="shared" si="21"/>
        <v>132281</v>
      </c>
      <c r="H214" s="38">
        <f t="shared" si="21"/>
        <v>30141</v>
      </c>
      <c r="I214" s="38">
        <f t="shared" si="21"/>
        <v>31168</v>
      </c>
      <c r="J214" s="38">
        <f t="shared" si="21"/>
        <v>175929</v>
      </c>
      <c r="K214" s="38">
        <f t="shared" si="21"/>
        <v>41168</v>
      </c>
      <c r="L214" s="38">
        <f t="shared" si="21"/>
        <v>30223</v>
      </c>
      <c r="M214" s="38">
        <f t="shared" si="21"/>
        <v>109223</v>
      </c>
      <c r="N214" s="38">
        <f t="shared" si="21"/>
        <v>29838</v>
      </c>
      <c r="O214" s="38">
        <f t="shared" si="21"/>
        <v>198504</v>
      </c>
      <c r="P214" s="38">
        <f>P184+P213</f>
        <v>911351</v>
      </c>
      <c r="Q214" s="309"/>
    </row>
    <row r="215" spans="2:17" ht="15.75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 ht="15.75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 ht="15.75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 ht="15.75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 ht="15.75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 ht="15.75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 ht="15.75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 ht="15.75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 ht="15.75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 ht="15.75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 ht="15.75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 ht="15.75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 ht="15.75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0" r:id="rId1"/>
  <headerFooter>
    <oddHeader>&amp;R&amp;"-,Félkövér"25.a. számú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7"/>
  <sheetViews>
    <sheetView zoomScalePageLayoutView="0" workbookViewId="0" topLeftCell="A163">
      <pane xSplit="3" topLeftCell="P1" activePane="topRight" state="frozen"/>
      <selection pane="topLeft" activeCell="A1" sqref="A1"/>
      <selection pane="topRight" activeCell="A169" sqref="A169"/>
    </sheetView>
  </sheetViews>
  <sheetFormatPr defaultColWidth="9.140625" defaultRowHeight="15"/>
  <cols>
    <col min="1" max="1" width="91.140625" style="335" customWidth="1"/>
    <col min="2" max="2" width="9.140625" style="162" customWidth="1"/>
    <col min="3" max="3" width="12.57421875" style="316" hidden="1" customWidth="1"/>
    <col min="4" max="4" width="10.28125" style="316" bestFit="1" customWidth="1"/>
    <col min="5" max="5" width="12.00390625" style="316" bestFit="1" customWidth="1"/>
    <col min="6" max="6" width="11.57421875" style="316" bestFit="1" customWidth="1"/>
    <col min="7" max="10" width="11.28125" style="316" bestFit="1" customWidth="1"/>
    <col min="11" max="11" width="15.28125" style="316" bestFit="1" customWidth="1"/>
    <col min="12" max="12" width="16.140625" style="316" bestFit="1" customWidth="1"/>
    <col min="13" max="13" width="12.140625" style="316" customWidth="1"/>
    <col min="14" max="14" width="14.140625" style="316" bestFit="1" customWidth="1"/>
    <col min="15" max="15" width="14.00390625" style="316" bestFit="1" customWidth="1"/>
    <col min="16" max="16" width="19.8515625" style="316" bestFit="1" customWidth="1"/>
    <col min="17" max="16384" width="9.140625" style="316" customWidth="1"/>
  </cols>
  <sheetData>
    <row r="1" ht="28.5" customHeight="1">
      <c r="A1" s="315" t="s">
        <v>729</v>
      </c>
    </row>
    <row r="2" ht="26.25" customHeight="1">
      <c r="A2" s="317" t="s">
        <v>3</v>
      </c>
    </row>
    <row r="4" ht="15.75">
      <c r="A4" s="318" t="s">
        <v>685</v>
      </c>
    </row>
    <row r="5" spans="1:16" ht="31.5">
      <c r="A5" s="94" t="s">
        <v>62</v>
      </c>
      <c r="B5" s="88" t="s">
        <v>63</v>
      </c>
      <c r="C5" s="319"/>
      <c r="D5" s="285" t="s">
        <v>657</v>
      </c>
      <c r="E5" s="285" t="s">
        <v>658</v>
      </c>
      <c r="F5" s="285" t="s">
        <v>659</v>
      </c>
      <c r="G5" s="285" t="s">
        <v>660</v>
      </c>
      <c r="H5" s="285" t="s">
        <v>661</v>
      </c>
      <c r="I5" s="285" t="s">
        <v>662</v>
      </c>
      <c r="J5" s="285" t="s">
        <v>663</v>
      </c>
      <c r="K5" s="285" t="s">
        <v>664</v>
      </c>
      <c r="L5" s="285" t="s">
        <v>665</v>
      </c>
      <c r="M5" s="285" t="s">
        <v>666</v>
      </c>
      <c r="N5" s="285" t="s">
        <v>667</v>
      </c>
      <c r="O5" s="285" t="s">
        <v>668</v>
      </c>
      <c r="P5" s="320" t="s">
        <v>645</v>
      </c>
    </row>
    <row r="6" spans="1:16" ht="15.75">
      <c r="A6" s="93" t="s">
        <v>64</v>
      </c>
      <c r="B6" s="321" t="s">
        <v>65</v>
      </c>
      <c r="C6" s="285">
        <v>44461</v>
      </c>
      <c r="D6" s="285">
        <v>4214</v>
      </c>
      <c r="E6" s="285">
        <v>4214</v>
      </c>
      <c r="F6" s="285">
        <v>4214</v>
      </c>
      <c r="G6" s="285">
        <v>4214</v>
      </c>
      <c r="H6" s="285">
        <v>4214</v>
      </c>
      <c r="I6" s="285">
        <v>4214</v>
      </c>
      <c r="J6" s="285">
        <v>4214</v>
      </c>
      <c r="K6" s="285">
        <v>4214</v>
      </c>
      <c r="L6" s="285">
        <v>4214</v>
      </c>
      <c r="M6" s="285">
        <v>4214</v>
      </c>
      <c r="N6" s="285">
        <v>4214</v>
      </c>
      <c r="O6" s="285">
        <v>4215</v>
      </c>
      <c r="P6" s="285">
        <v>50569</v>
      </c>
    </row>
    <row r="7" spans="1:16" ht="15.75">
      <c r="A7" s="93" t="s">
        <v>66</v>
      </c>
      <c r="B7" s="321" t="s">
        <v>67</v>
      </c>
      <c r="C7" s="285">
        <v>4715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</row>
    <row r="8" spans="1:16" ht="15.75">
      <c r="A8" s="93" t="s">
        <v>68</v>
      </c>
      <c r="B8" s="321" t="s">
        <v>69</v>
      </c>
      <c r="C8" s="285"/>
      <c r="D8" s="285">
        <v>375</v>
      </c>
      <c r="E8" s="285"/>
      <c r="F8" s="285"/>
      <c r="G8" s="285">
        <v>375</v>
      </c>
      <c r="H8" s="285"/>
      <c r="I8" s="285"/>
      <c r="J8" s="285">
        <v>375</v>
      </c>
      <c r="K8" s="285"/>
      <c r="L8" s="285"/>
      <c r="M8" s="285">
        <v>375</v>
      </c>
      <c r="N8" s="285"/>
      <c r="O8" s="285"/>
      <c r="P8" s="285">
        <v>1500</v>
      </c>
    </row>
    <row r="9" spans="1:16" ht="15.75">
      <c r="A9" s="93" t="s">
        <v>70</v>
      </c>
      <c r="B9" s="321" t="s">
        <v>71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</row>
    <row r="10" spans="1:16" ht="15.75">
      <c r="A10" s="93" t="s">
        <v>72</v>
      </c>
      <c r="B10" s="321" t="s">
        <v>73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</row>
    <row r="11" spans="1:16" ht="15.75">
      <c r="A11" s="93" t="s">
        <v>74</v>
      </c>
      <c r="B11" s="321" t="s">
        <v>75</v>
      </c>
      <c r="C11" s="285">
        <v>2763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</row>
    <row r="12" spans="1:16" ht="15.75">
      <c r="A12" s="93" t="s">
        <v>76</v>
      </c>
      <c r="B12" s="321" t="s">
        <v>77</v>
      </c>
      <c r="C12" s="285">
        <v>2653</v>
      </c>
      <c r="D12" s="285">
        <v>223</v>
      </c>
      <c r="E12" s="285">
        <v>223</v>
      </c>
      <c r="F12" s="285">
        <v>223</v>
      </c>
      <c r="G12" s="285">
        <v>223</v>
      </c>
      <c r="H12" s="285">
        <v>223</v>
      </c>
      <c r="I12" s="285">
        <v>223</v>
      </c>
      <c r="J12" s="285">
        <v>223</v>
      </c>
      <c r="K12" s="285">
        <v>223</v>
      </c>
      <c r="L12" s="285">
        <v>223</v>
      </c>
      <c r="M12" s="285">
        <v>223</v>
      </c>
      <c r="N12" s="285">
        <v>223</v>
      </c>
      <c r="O12" s="285">
        <v>229</v>
      </c>
      <c r="P12" s="285">
        <v>2682</v>
      </c>
    </row>
    <row r="13" spans="1:16" ht="15.75">
      <c r="A13" s="93" t="s">
        <v>78</v>
      </c>
      <c r="B13" s="321" t="s">
        <v>79</v>
      </c>
      <c r="C13" s="285">
        <v>78</v>
      </c>
      <c r="D13" s="285"/>
      <c r="E13" s="285"/>
      <c r="F13" s="285"/>
      <c r="G13" s="285"/>
      <c r="H13" s="285"/>
      <c r="I13" s="285"/>
      <c r="J13" s="285">
        <v>75</v>
      </c>
      <c r="K13" s="285"/>
      <c r="L13" s="285"/>
      <c r="M13" s="285"/>
      <c r="N13" s="285"/>
      <c r="O13" s="285">
        <v>75</v>
      </c>
      <c r="P13" s="285">
        <v>150</v>
      </c>
    </row>
    <row r="14" spans="1:16" ht="15.75">
      <c r="A14" s="93" t="s">
        <v>80</v>
      </c>
      <c r="B14" s="321" t="s">
        <v>81</v>
      </c>
      <c r="C14" s="285">
        <v>250</v>
      </c>
      <c r="D14" s="285">
        <v>25</v>
      </c>
      <c r="E14" s="285">
        <v>25</v>
      </c>
      <c r="F14" s="285">
        <v>25</v>
      </c>
      <c r="G14" s="285">
        <v>25</v>
      </c>
      <c r="H14" s="285">
        <v>25</v>
      </c>
      <c r="I14" s="285">
        <v>25</v>
      </c>
      <c r="J14" s="285">
        <v>25</v>
      </c>
      <c r="K14" s="285">
        <v>25</v>
      </c>
      <c r="L14" s="285">
        <v>25</v>
      </c>
      <c r="M14" s="285">
        <v>25</v>
      </c>
      <c r="N14" s="285">
        <v>25</v>
      </c>
      <c r="O14" s="285">
        <v>25</v>
      </c>
      <c r="P14" s="285">
        <v>300</v>
      </c>
    </row>
    <row r="15" spans="1:16" ht="15.75">
      <c r="A15" s="93" t="s">
        <v>82</v>
      </c>
      <c r="B15" s="321" t="s">
        <v>83</v>
      </c>
      <c r="C15" s="285">
        <v>400</v>
      </c>
      <c r="D15" s="285"/>
      <c r="E15" s="285"/>
      <c r="F15" s="285"/>
      <c r="G15" s="285">
        <v>180</v>
      </c>
      <c r="H15" s="285"/>
      <c r="I15" s="285"/>
      <c r="J15" s="285">
        <v>180</v>
      </c>
      <c r="K15" s="285"/>
      <c r="L15" s="285"/>
      <c r="M15" s="285">
        <v>180</v>
      </c>
      <c r="N15" s="285"/>
      <c r="O15" s="285">
        <v>178</v>
      </c>
      <c r="P15" s="285">
        <v>718</v>
      </c>
    </row>
    <row r="16" spans="1:16" ht="15.75">
      <c r="A16" s="93" t="s">
        <v>84</v>
      </c>
      <c r="B16" s="321" t="s">
        <v>85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</row>
    <row r="17" spans="1:16" ht="15.75">
      <c r="A17" s="93" t="s">
        <v>86</v>
      </c>
      <c r="B17" s="321" t="s">
        <v>87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</row>
    <row r="18" spans="1:16" ht="15.75">
      <c r="A18" s="93" t="s">
        <v>427</v>
      </c>
      <c r="B18" s="321" t="s">
        <v>88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</row>
    <row r="19" spans="1:16" s="322" customFormat="1" ht="15.75">
      <c r="A19" s="94" t="s">
        <v>365</v>
      </c>
      <c r="B19" s="88" t="s">
        <v>89</v>
      </c>
      <c r="C19" s="320">
        <f>SUM(C6:C18)</f>
        <v>55320</v>
      </c>
      <c r="D19" s="320">
        <f>SUM(D6:D18)</f>
        <v>4837</v>
      </c>
      <c r="E19" s="320">
        <f aca="true" t="shared" si="0" ref="E19:P19">SUM(E6:E18)</f>
        <v>4462</v>
      </c>
      <c r="F19" s="320">
        <f t="shared" si="0"/>
        <v>4462</v>
      </c>
      <c r="G19" s="320">
        <f t="shared" si="0"/>
        <v>5017</v>
      </c>
      <c r="H19" s="320">
        <f t="shared" si="0"/>
        <v>4462</v>
      </c>
      <c r="I19" s="320">
        <f t="shared" si="0"/>
        <v>4462</v>
      </c>
      <c r="J19" s="320">
        <f t="shared" si="0"/>
        <v>5092</v>
      </c>
      <c r="K19" s="320">
        <f t="shared" si="0"/>
        <v>4462</v>
      </c>
      <c r="L19" s="320">
        <f t="shared" si="0"/>
        <v>4462</v>
      </c>
      <c r="M19" s="320">
        <f t="shared" si="0"/>
        <v>5017</v>
      </c>
      <c r="N19" s="320">
        <f t="shared" si="0"/>
        <v>4462</v>
      </c>
      <c r="O19" s="320">
        <f t="shared" si="0"/>
        <v>4722</v>
      </c>
      <c r="P19" s="320">
        <f t="shared" si="0"/>
        <v>55919</v>
      </c>
    </row>
    <row r="20" spans="1:16" ht="15.75">
      <c r="A20" s="93" t="s">
        <v>90</v>
      </c>
      <c r="B20" s="321" t="s">
        <v>91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</row>
    <row r="21" spans="1:16" ht="15.75">
      <c r="A21" s="93" t="s">
        <v>92</v>
      </c>
      <c r="B21" s="321" t="s">
        <v>93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</row>
    <row r="22" spans="1:16" ht="15.75">
      <c r="A22" s="93" t="s">
        <v>94</v>
      </c>
      <c r="B22" s="321" t="s">
        <v>95</v>
      </c>
      <c r="C22" s="285"/>
      <c r="D22" s="285">
        <v>220</v>
      </c>
      <c r="E22" s="285">
        <v>220</v>
      </c>
      <c r="F22" s="285">
        <v>220</v>
      </c>
      <c r="G22" s="285">
        <v>220</v>
      </c>
      <c r="H22" s="285">
        <v>220</v>
      </c>
      <c r="I22" s="285">
        <v>200</v>
      </c>
      <c r="J22" s="285"/>
      <c r="K22" s="285"/>
      <c r="L22" s="285"/>
      <c r="M22" s="285"/>
      <c r="N22" s="285"/>
      <c r="O22" s="285">
        <f>SUM(D22:N22)</f>
        <v>1300</v>
      </c>
      <c r="P22" s="285">
        <v>1300</v>
      </c>
    </row>
    <row r="23" spans="1:16" s="322" customFormat="1" ht="15.75">
      <c r="A23" s="94" t="s">
        <v>366</v>
      </c>
      <c r="B23" s="88" t="s">
        <v>96</v>
      </c>
      <c r="C23" s="285">
        <f>SUM(C20:C22)</f>
        <v>0</v>
      </c>
      <c r="D23" s="320">
        <f aca="true" t="shared" si="1" ref="D23:I23">SUM(D22)</f>
        <v>220</v>
      </c>
      <c r="E23" s="320">
        <f t="shared" si="1"/>
        <v>220</v>
      </c>
      <c r="F23" s="320">
        <f t="shared" si="1"/>
        <v>220</v>
      </c>
      <c r="G23" s="320">
        <f t="shared" si="1"/>
        <v>220</v>
      </c>
      <c r="H23" s="320">
        <f t="shared" si="1"/>
        <v>220</v>
      </c>
      <c r="I23" s="320">
        <f t="shared" si="1"/>
        <v>200</v>
      </c>
      <c r="J23" s="320"/>
      <c r="K23" s="320"/>
      <c r="L23" s="320"/>
      <c r="M23" s="320"/>
      <c r="N23" s="320"/>
      <c r="O23" s="320">
        <f>SUM(D23:N23)</f>
        <v>1300</v>
      </c>
      <c r="P23" s="320">
        <f>P22</f>
        <v>1300</v>
      </c>
    </row>
    <row r="24" spans="1:16" s="322" customFormat="1" ht="15.75">
      <c r="A24" s="94" t="s">
        <v>457</v>
      </c>
      <c r="B24" s="88" t="s">
        <v>97</v>
      </c>
      <c r="C24" s="320">
        <f>C19+C23</f>
        <v>55320</v>
      </c>
      <c r="D24" s="320">
        <f aca="true" t="shared" si="2" ref="D24:P24">D19+D23</f>
        <v>5057</v>
      </c>
      <c r="E24" s="320">
        <f t="shared" si="2"/>
        <v>4682</v>
      </c>
      <c r="F24" s="320">
        <f t="shared" si="2"/>
        <v>4682</v>
      </c>
      <c r="G24" s="320">
        <f t="shared" si="2"/>
        <v>5237</v>
      </c>
      <c r="H24" s="320">
        <f t="shared" si="2"/>
        <v>4682</v>
      </c>
      <c r="I24" s="320">
        <f t="shared" si="2"/>
        <v>4662</v>
      </c>
      <c r="J24" s="320">
        <f t="shared" si="2"/>
        <v>5092</v>
      </c>
      <c r="K24" s="320">
        <f t="shared" si="2"/>
        <v>4462</v>
      </c>
      <c r="L24" s="320">
        <f t="shared" si="2"/>
        <v>4462</v>
      </c>
      <c r="M24" s="320">
        <f t="shared" si="2"/>
        <v>5017</v>
      </c>
      <c r="N24" s="320">
        <f t="shared" si="2"/>
        <v>4462</v>
      </c>
      <c r="O24" s="320">
        <f t="shared" si="2"/>
        <v>6022</v>
      </c>
      <c r="P24" s="320">
        <f t="shared" si="2"/>
        <v>57219</v>
      </c>
    </row>
    <row r="25" spans="1:16" s="322" customFormat="1" ht="15.75">
      <c r="A25" s="94" t="s">
        <v>428</v>
      </c>
      <c r="B25" s="88" t="s">
        <v>98</v>
      </c>
      <c r="C25" s="320">
        <v>15883</v>
      </c>
      <c r="D25" s="322">
        <v>1240</v>
      </c>
      <c r="E25" s="322">
        <v>1240</v>
      </c>
      <c r="F25" s="322">
        <v>1240</v>
      </c>
      <c r="G25" s="322">
        <v>1240</v>
      </c>
      <c r="H25" s="322">
        <v>1240</v>
      </c>
      <c r="I25" s="322">
        <v>1240</v>
      </c>
      <c r="J25" s="322">
        <v>1240</v>
      </c>
      <c r="K25" s="322">
        <v>1240</v>
      </c>
      <c r="L25" s="322">
        <v>1240</v>
      </c>
      <c r="M25" s="322">
        <v>1240</v>
      </c>
      <c r="N25" s="322">
        <v>1240</v>
      </c>
      <c r="O25" s="322">
        <v>1250</v>
      </c>
      <c r="P25" s="320">
        <v>14870</v>
      </c>
    </row>
    <row r="26" spans="1:16" ht="15.75">
      <c r="A26" s="93" t="s">
        <v>99</v>
      </c>
      <c r="B26" s="321" t="s">
        <v>100</v>
      </c>
      <c r="C26" s="285">
        <v>1150</v>
      </c>
      <c r="D26" s="285"/>
      <c r="E26" s="285">
        <v>200</v>
      </c>
      <c r="F26" s="285"/>
      <c r="G26" s="285">
        <v>200</v>
      </c>
      <c r="H26" s="285"/>
      <c r="I26" s="285"/>
      <c r="J26" s="285">
        <v>200</v>
      </c>
      <c r="K26" s="285"/>
      <c r="L26" s="285"/>
      <c r="M26" s="285"/>
      <c r="N26" s="285">
        <v>211</v>
      </c>
      <c r="O26" s="285"/>
      <c r="P26" s="285">
        <v>811</v>
      </c>
    </row>
    <row r="27" spans="1:16" ht="15.75">
      <c r="A27" s="93" t="s">
        <v>101</v>
      </c>
      <c r="B27" s="321" t="s">
        <v>102</v>
      </c>
      <c r="C27" s="285">
        <v>2720</v>
      </c>
      <c r="D27" s="285">
        <v>170</v>
      </c>
      <c r="E27" s="285">
        <v>170</v>
      </c>
      <c r="F27" s="285">
        <v>170</v>
      </c>
      <c r="G27" s="285">
        <v>170</v>
      </c>
      <c r="H27" s="285">
        <v>170</v>
      </c>
      <c r="I27" s="285">
        <v>170</v>
      </c>
      <c r="J27" s="285">
        <v>170</v>
      </c>
      <c r="K27" s="285">
        <v>170</v>
      </c>
      <c r="L27" s="285">
        <v>170</v>
      </c>
      <c r="M27" s="285">
        <v>170</v>
      </c>
      <c r="N27" s="285">
        <v>170</v>
      </c>
      <c r="O27" s="285">
        <v>130</v>
      </c>
      <c r="P27" s="285">
        <v>2000</v>
      </c>
    </row>
    <row r="28" spans="1:16" ht="15.75">
      <c r="A28" s="93" t="s">
        <v>103</v>
      </c>
      <c r="B28" s="321" t="s">
        <v>104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</row>
    <row r="29" spans="1:16" s="322" customFormat="1" ht="15.75">
      <c r="A29" s="94" t="s">
        <v>367</v>
      </c>
      <c r="B29" s="88" t="s">
        <v>105</v>
      </c>
      <c r="C29" s="320">
        <f>SUM(C26:C28)</f>
        <v>3870</v>
      </c>
      <c r="D29" s="320">
        <f aca="true" t="shared" si="3" ref="D29:P29">D26+D27</f>
        <v>170</v>
      </c>
      <c r="E29" s="320">
        <f t="shared" si="3"/>
        <v>370</v>
      </c>
      <c r="F29" s="320">
        <f t="shared" si="3"/>
        <v>170</v>
      </c>
      <c r="G29" s="320">
        <f t="shared" si="3"/>
        <v>370</v>
      </c>
      <c r="H29" s="320">
        <f t="shared" si="3"/>
        <v>170</v>
      </c>
      <c r="I29" s="320">
        <f t="shared" si="3"/>
        <v>170</v>
      </c>
      <c r="J29" s="320">
        <f t="shared" si="3"/>
        <v>370</v>
      </c>
      <c r="K29" s="320">
        <f t="shared" si="3"/>
        <v>170</v>
      </c>
      <c r="L29" s="320">
        <f t="shared" si="3"/>
        <v>170</v>
      </c>
      <c r="M29" s="320">
        <f t="shared" si="3"/>
        <v>170</v>
      </c>
      <c r="N29" s="320">
        <f t="shared" si="3"/>
        <v>381</v>
      </c>
      <c r="O29" s="320">
        <f t="shared" si="3"/>
        <v>130</v>
      </c>
      <c r="P29" s="320">
        <f t="shared" si="3"/>
        <v>2811</v>
      </c>
    </row>
    <row r="30" spans="1:16" ht="15.75">
      <c r="A30" s="93" t="s">
        <v>106</v>
      </c>
      <c r="B30" s="321" t="s">
        <v>107</v>
      </c>
      <c r="C30" s="285">
        <v>4000</v>
      </c>
      <c r="D30" s="285">
        <v>340</v>
      </c>
      <c r="E30" s="285">
        <v>340</v>
      </c>
      <c r="F30" s="285">
        <v>340</v>
      </c>
      <c r="G30" s="285">
        <v>340</v>
      </c>
      <c r="H30" s="285">
        <v>340</v>
      </c>
      <c r="I30" s="285">
        <v>340</v>
      </c>
      <c r="J30" s="285">
        <v>340</v>
      </c>
      <c r="K30" s="285">
        <v>340</v>
      </c>
      <c r="L30" s="285">
        <v>340</v>
      </c>
      <c r="M30" s="285">
        <v>340</v>
      </c>
      <c r="N30" s="285">
        <v>340</v>
      </c>
      <c r="O30" s="285">
        <v>260</v>
      </c>
      <c r="P30" s="285">
        <v>4000</v>
      </c>
    </row>
    <row r="31" spans="1:16" ht="15.75">
      <c r="A31" s="93" t="s">
        <v>108</v>
      </c>
      <c r="B31" s="321" t="s">
        <v>109</v>
      </c>
      <c r="C31" s="285">
        <v>3500</v>
      </c>
      <c r="D31" s="285">
        <v>210</v>
      </c>
      <c r="E31" s="285">
        <v>210</v>
      </c>
      <c r="F31" s="285">
        <v>210</v>
      </c>
      <c r="G31" s="285">
        <v>210</v>
      </c>
      <c r="H31" s="285">
        <v>210</v>
      </c>
      <c r="I31" s="285">
        <v>210</v>
      </c>
      <c r="J31" s="285">
        <v>210</v>
      </c>
      <c r="K31" s="285">
        <v>210</v>
      </c>
      <c r="L31" s="285">
        <v>210</v>
      </c>
      <c r="M31" s="285">
        <v>210</v>
      </c>
      <c r="N31" s="285">
        <v>200</v>
      </c>
      <c r="O31" s="285">
        <v>200</v>
      </c>
      <c r="P31" s="285">
        <v>2500</v>
      </c>
    </row>
    <row r="32" spans="1:16" s="322" customFormat="1" ht="13.5" customHeight="1">
      <c r="A32" s="94" t="s">
        <v>458</v>
      </c>
      <c r="B32" s="88" t="s">
        <v>110</v>
      </c>
      <c r="C32" s="320">
        <f>SUM(C30:C31)</f>
        <v>7500</v>
      </c>
      <c r="D32" s="320">
        <f aca="true" t="shared" si="4" ref="D32:P32">D30+D31</f>
        <v>550</v>
      </c>
      <c r="E32" s="320">
        <f t="shared" si="4"/>
        <v>550</v>
      </c>
      <c r="F32" s="320">
        <f t="shared" si="4"/>
        <v>550</v>
      </c>
      <c r="G32" s="320">
        <f t="shared" si="4"/>
        <v>550</v>
      </c>
      <c r="H32" s="320">
        <f t="shared" si="4"/>
        <v>550</v>
      </c>
      <c r="I32" s="320">
        <f t="shared" si="4"/>
        <v>550</v>
      </c>
      <c r="J32" s="320">
        <f t="shared" si="4"/>
        <v>550</v>
      </c>
      <c r="K32" s="320">
        <f t="shared" si="4"/>
        <v>550</v>
      </c>
      <c r="L32" s="320">
        <f t="shared" si="4"/>
        <v>550</v>
      </c>
      <c r="M32" s="320">
        <f t="shared" si="4"/>
        <v>550</v>
      </c>
      <c r="N32" s="320">
        <f t="shared" si="4"/>
        <v>540</v>
      </c>
      <c r="O32" s="320">
        <f t="shared" si="4"/>
        <v>460</v>
      </c>
      <c r="P32" s="320">
        <f t="shared" si="4"/>
        <v>6500</v>
      </c>
    </row>
    <row r="33" spans="1:16" ht="15.75">
      <c r="A33" s="93" t="s">
        <v>111</v>
      </c>
      <c r="B33" s="321" t="s">
        <v>112</v>
      </c>
      <c r="C33" s="285">
        <v>3450</v>
      </c>
      <c r="D33" s="285">
        <v>210</v>
      </c>
      <c r="E33" s="285">
        <v>190</v>
      </c>
      <c r="F33" s="285">
        <v>190</v>
      </c>
      <c r="G33" s="285">
        <v>190</v>
      </c>
      <c r="H33" s="285">
        <v>190</v>
      </c>
      <c r="I33" s="285">
        <v>190</v>
      </c>
      <c r="J33" s="285">
        <v>190</v>
      </c>
      <c r="K33" s="285">
        <v>190</v>
      </c>
      <c r="L33" s="285">
        <v>190</v>
      </c>
      <c r="M33" s="285">
        <v>190</v>
      </c>
      <c r="N33" s="285">
        <v>190</v>
      </c>
      <c r="O33" s="285">
        <v>190</v>
      </c>
      <c r="P33" s="285">
        <v>2300</v>
      </c>
    </row>
    <row r="34" spans="1:16" ht="15.75">
      <c r="A34" s="93" t="s">
        <v>113</v>
      </c>
      <c r="B34" s="321" t="s">
        <v>114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</row>
    <row r="35" spans="1:16" ht="15.75">
      <c r="A35" s="93" t="s">
        <v>429</v>
      </c>
      <c r="B35" s="321" t="s">
        <v>115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</row>
    <row r="36" spans="1:16" ht="15.75">
      <c r="A36" s="93"/>
      <c r="B36" s="321" t="s">
        <v>117</v>
      </c>
      <c r="C36" s="285">
        <v>400</v>
      </c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</row>
    <row r="37" spans="1:16" ht="15.75">
      <c r="A37" s="135" t="s">
        <v>430</v>
      </c>
      <c r="B37" s="321" t="s">
        <v>118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</row>
    <row r="38" spans="1:16" ht="15.75">
      <c r="A38" s="93" t="s">
        <v>119</v>
      </c>
      <c r="B38" s="321" t="s">
        <v>120</v>
      </c>
      <c r="C38" s="285">
        <v>1500</v>
      </c>
      <c r="D38" s="285">
        <v>190</v>
      </c>
      <c r="E38" s="285">
        <v>190</v>
      </c>
      <c r="F38" s="285">
        <v>190</v>
      </c>
      <c r="G38" s="285">
        <v>190</v>
      </c>
      <c r="H38" s="285">
        <v>190</v>
      </c>
      <c r="I38" s="285">
        <v>190</v>
      </c>
      <c r="J38" s="285">
        <v>190</v>
      </c>
      <c r="K38" s="285">
        <v>190</v>
      </c>
      <c r="L38" s="285">
        <v>190</v>
      </c>
      <c r="M38" s="285">
        <v>190</v>
      </c>
      <c r="N38" s="285">
        <v>190</v>
      </c>
      <c r="O38" s="285">
        <v>210</v>
      </c>
      <c r="P38" s="285">
        <v>2300</v>
      </c>
    </row>
    <row r="39" spans="1:16" ht="15.75">
      <c r="A39" s="93" t="s">
        <v>431</v>
      </c>
      <c r="B39" s="321" t="s">
        <v>121</v>
      </c>
      <c r="C39" s="285">
        <v>4600</v>
      </c>
      <c r="D39" s="285">
        <v>260</v>
      </c>
      <c r="E39" s="285">
        <v>340</v>
      </c>
      <c r="F39" s="285">
        <v>340</v>
      </c>
      <c r="G39" s="285">
        <v>340</v>
      </c>
      <c r="H39" s="285">
        <v>340</v>
      </c>
      <c r="I39" s="285">
        <v>340</v>
      </c>
      <c r="J39" s="285">
        <v>340</v>
      </c>
      <c r="K39" s="285">
        <v>340</v>
      </c>
      <c r="L39" s="285">
        <v>340</v>
      </c>
      <c r="M39" s="285">
        <v>340</v>
      </c>
      <c r="N39" s="285">
        <v>340</v>
      </c>
      <c r="O39" s="285">
        <v>340</v>
      </c>
      <c r="P39" s="285">
        <v>4000</v>
      </c>
    </row>
    <row r="40" spans="1:16" s="322" customFormat="1" ht="15.75">
      <c r="A40" s="94" t="s">
        <v>368</v>
      </c>
      <c r="B40" s="88" t="s">
        <v>122</v>
      </c>
      <c r="C40" s="320">
        <f>C33+C36+C38+C39</f>
        <v>9950</v>
      </c>
      <c r="D40" s="320">
        <f aca="true" t="shared" si="5" ref="D40:P40">D33+D38+D39</f>
        <v>660</v>
      </c>
      <c r="E40" s="320">
        <f t="shared" si="5"/>
        <v>720</v>
      </c>
      <c r="F40" s="320">
        <f t="shared" si="5"/>
        <v>720</v>
      </c>
      <c r="G40" s="320">
        <f t="shared" si="5"/>
        <v>720</v>
      </c>
      <c r="H40" s="320">
        <f t="shared" si="5"/>
        <v>720</v>
      </c>
      <c r="I40" s="320">
        <f t="shared" si="5"/>
        <v>720</v>
      </c>
      <c r="J40" s="320">
        <f t="shared" si="5"/>
        <v>720</v>
      </c>
      <c r="K40" s="320">
        <f t="shared" si="5"/>
        <v>720</v>
      </c>
      <c r="L40" s="320">
        <f t="shared" si="5"/>
        <v>720</v>
      </c>
      <c r="M40" s="320">
        <f t="shared" si="5"/>
        <v>720</v>
      </c>
      <c r="N40" s="320">
        <f t="shared" si="5"/>
        <v>720</v>
      </c>
      <c r="O40" s="320">
        <f t="shared" si="5"/>
        <v>740</v>
      </c>
      <c r="P40" s="320">
        <f t="shared" si="5"/>
        <v>8600</v>
      </c>
    </row>
    <row r="41" spans="1:16" ht="15.75">
      <c r="A41" s="93" t="s">
        <v>123</v>
      </c>
      <c r="B41" s="321" t="s">
        <v>124</v>
      </c>
      <c r="C41" s="285">
        <v>500</v>
      </c>
      <c r="D41" s="285">
        <v>40</v>
      </c>
      <c r="E41" s="285">
        <v>40</v>
      </c>
      <c r="F41" s="285">
        <v>40</v>
      </c>
      <c r="G41" s="285">
        <v>40</v>
      </c>
      <c r="H41" s="285">
        <v>40</v>
      </c>
      <c r="I41" s="285">
        <v>40</v>
      </c>
      <c r="J41" s="285">
        <v>40</v>
      </c>
      <c r="K41" s="285">
        <v>40</v>
      </c>
      <c r="L41" s="285">
        <v>40</v>
      </c>
      <c r="M41" s="285">
        <v>40</v>
      </c>
      <c r="N41" s="285">
        <v>40</v>
      </c>
      <c r="O41" s="285">
        <v>60</v>
      </c>
      <c r="P41" s="285">
        <v>500</v>
      </c>
    </row>
    <row r="42" spans="1:16" ht="15.75">
      <c r="A42" s="93" t="s">
        <v>125</v>
      </c>
      <c r="B42" s="321" t="s">
        <v>126</v>
      </c>
      <c r="C42" s="285">
        <v>50</v>
      </c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</row>
    <row r="43" spans="1:16" s="322" customFormat="1" ht="15.75">
      <c r="A43" s="94" t="s">
        <v>369</v>
      </c>
      <c r="B43" s="88" t="s">
        <v>127</v>
      </c>
      <c r="C43" s="320">
        <v>550</v>
      </c>
      <c r="D43" s="320">
        <f aca="true" t="shared" si="6" ref="D43:P43">D41+D42</f>
        <v>40</v>
      </c>
      <c r="E43" s="320">
        <f t="shared" si="6"/>
        <v>40</v>
      </c>
      <c r="F43" s="320">
        <f t="shared" si="6"/>
        <v>40</v>
      </c>
      <c r="G43" s="320">
        <f t="shared" si="6"/>
        <v>40</v>
      </c>
      <c r="H43" s="320">
        <f t="shared" si="6"/>
        <v>40</v>
      </c>
      <c r="I43" s="320">
        <f t="shared" si="6"/>
        <v>40</v>
      </c>
      <c r="J43" s="320">
        <f t="shared" si="6"/>
        <v>40</v>
      </c>
      <c r="K43" s="320">
        <f t="shared" si="6"/>
        <v>40</v>
      </c>
      <c r="L43" s="320">
        <f t="shared" si="6"/>
        <v>40</v>
      </c>
      <c r="M43" s="320">
        <f t="shared" si="6"/>
        <v>40</v>
      </c>
      <c r="N43" s="320">
        <f t="shared" si="6"/>
        <v>40</v>
      </c>
      <c r="O43" s="320">
        <f t="shared" si="6"/>
        <v>60</v>
      </c>
      <c r="P43" s="320">
        <f t="shared" si="6"/>
        <v>500</v>
      </c>
    </row>
    <row r="44" spans="1:16" ht="15.75">
      <c r="A44" s="93" t="s">
        <v>128</v>
      </c>
      <c r="B44" s="321" t="s">
        <v>129</v>
      </c>
      <c r="C44" s="285">
        <v>6689</v>
      </c>
      <c r="D44" s="285">
        <v>375</v>
      </c>
      <c r="E44" s="285">
        <v>375</v>
      </c>
      <c r="F44" s="285">
        <v>375</v>
      </c>
      <c r="G44" s="285">
        <v>375</v>
      </c>
      <c r="H44" s="285">
        <v>375</v>
      </c>
      <c r="I44" s="285">
        <v>375</v>
      </c>
      <c r="J44" s="285">
        <v>375</v>
      </c>
      <c r="K44" s="285">
        <v>375</v>
      </c>
      <c r="L44" s="285">
        <v>375</v>
      </c>
      <c r="M44" s="285">
        <v>375</v>
      </c>
      <c r="N44" s="285">
        <v>375</v>
      </c>
      <c r="O44" s="285">
        <v>375</v>
      </c>
      <c r="P44" s="285">
        <v>4500</v>
      </c>
    </row>
    <row r="45" spans="1:16" ht="15.75">
      <c r="A45" s="93" t="s">
        <v>130</v>
      </c>
      <c r="B45" s="321" t="s">
        <v>131</v>
      </c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</row>
    <row r="46" spans="1:16" ht="15.75">
      <c r="A46" s="93" t="s">
        <v>432</v>
      </c>
      <c r="B46" s="321" t="s">
        <v>132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</row>
    <row r="47" spans="1:16" ht="15.75">
      <c r="A47" s="93" t="s">
        <v>433</v>
      </c>
      <c r="B47" s="321" t="s">
        <v>133</v>
      </c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</row>
    <row r="48" spans="1:16" ht="15.75">
      <c r="A48" s="93" t="s">
        <v>134</v>
      </c>
      <c r="B48" s="321" t="s">
        <v>135</v>
      </c>
      <c r="C48" s="285">
        <v>3000</v>
      </c>
      <c r="D48" s="285"/>
      <c r="E48" s="285"/>
      <c r="F48" s="285"/>
      <c r="G48" s="285"/>
      <c r="H48" s="285">
        <v>500</v>
      </c>
      <c r="I48" s="285"/>
      <c r="J48" s="285"/>
      <c r="K48" s="285"/>
      <c r="L48" s="285"/>
      <c r="M48" s="285"/>
      <c r="N48" s="285">
        <v>500</v>
      </c>
      <c r="O48" s="285"/>
      <c r="P48" s="285">
        <v>1000</v>
      </c>
    </row>
    <row r="49" spans="1:16" s="322" customFormat="1" ht="15.75">
      <c r="A49" s="94" t="s">
        <v>370</v>
      </c>
      <c r="B49" s="88" t="s">
        <v>136</v>
      </c>
      <c r="C49" s="320">
        <f>C44+C48</f>
        <v>9689</v>
      </c>
      <c r="D49" s="320">
        <f aca="true" t="shared" si="7" ref="D49:P49">D44+D48</f>
        <v>375</v>
      </c>
      <c r="E49" s="320">
        <f t="shared" si="7"/>
        <v>375</v>
      </c>
      <c r="F49" s="320">
        <f t="shared" si="7"/>
        <v>375</v>
      </c>
      <c r="G49" s="320">
        <f t="shared" si="7"/>
        <v>375</v>
      </c>
      <c r="H49" s="320">
        <f t="shared" si="7"/>
        <v>875</v>
      </c>
      <c r="I49" s="320">
        <f t="shared" si="7"/>
        <v>375</v>
      </c>
      <c r="J49" s="320">
        <f t="shared" si="7"/>
        <v>375</v>
      </c>
      <c r="K49" s="320">
        <f t="shared" si="7"/>
        <v>375</v>
      </c>
      <c r="L49" s="320">
        <f t="shared" si="7"/>
        <v>375</v>
      </c>
      <c r="M49" s="320">
        <f t="shared" si="7"/>
        <v>375</v>
      </c>
      <c r="N49" s="320">
        <f t="shared" si="7"/>
        <v>875</v>
      </c>
      <c r="O49" s="320">
        <f t="shared" si="7"/>
        <v>375</v>
      </c>
      <c r="P49" s="320">
        <f t="shared" si="7"/>
        <v>5500</v>
      </c>
    </row>
    <row r="50" spans="1:16" s="322" customFormat="1" ht="15.75">
      <c r="A50" s="94" t="s">
        <v>371</v>
      </c>
      <c r="B50" s="88" t="s">
        <v>137</v>
      </c>
      <c r="C50" s="320">
        <f>C29+C32+C40+C43+C49</f>
        <v>31559</v>
      </c>
      <c r="D50" s="320">
        <f aca="true" t="shared" si="8" ref="D50:P50">D29+D32+D40+D43+D49</f>
        <v>1795</v>
      </c>
      <c r="E50" s="320">
        <f t="shared" si="8"/>
        <v>2055</v>
      </c>
      <c r="F50" s="320">
        <f t="shared" si="8"/>
        <v>1855</v>
      </c>
      <c r="G50" s="320">
        <f t="shared" si="8"/>
        <v>2055</v>
      </c>
      <c r="H50" s="320">
        <f t="shared" si="8"/>
        <v>2355</v>
      </c>
      <c r="I50" s="320">
        <f t="shared" si="8"/>
        <v>1855</v>
      </c>
      <c r="J50" s="320">
        <f t="shared" si="8"/>
        <v>2055</v>
      </c>
      <c r="K50" s="320">
        <f t="shared" si="8"/>
        <v>1855</v>
      </c>
      <c r="L50" s="320">
        <f t="shared" si="8"/>
        <v>1855</v>
      </c>
      <c r="M50" s="320">
        <f t="shared" si="8"/>
        <v>1855</v>
      </c>
      <c r="N50" s="320">
        <f t="shared" si="8"/>
        <v>2556</v>
      </c>
      <c r="O50" s="320">
        <f t="shared" si="8"/>
        <v>1765</v>
      </c>
      <c r="P50" s="320">
        <f t="shared" si="8"/>
        <v>23911</v>
      </c>
    </row>
    <row r="51" spans="1:16" ht="15.75">
      <c r="A51" s="64" t="s">
        <v>138</v>
      </c>
      <c r="B51" s="321" t="s">
        <v>139</v>
      </c>
      <c r="C51" s="320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</row>
    <row r="52" spans="1:16" ht="15.75">
      <c r="A52" s="64" t="s">
        <v>372</v>
      </c>
      <c r="B52" s="321" t="s">
        <v>140</v>
      </c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</row>
    <row r="53" spans="1:16" ht="15.75">
      <c r="A53" s="112" t="s">
        <v>434</v>
      </c>
      <c r="B53" s="321" t="s">
        <v>141</v>
      </c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</row>
    <row r="54" spans="1:16" ht="15.75">
      <c r="A54" s="112" t="s">
        <v>435</v>
      </c>
      <c r="B54" s="321" t="s">
        <v>142</v>
      </c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</row>
    <row r="55" spans="1:16" ht="15.75">
      <c r="A55" s="112" t="s">
        <v>436</v>
      </c>
      <c r="B55" s="321" t="s">
        <v>143</v>
      </c>
      <c r="C55" s="285">
        <v>895</v>
      </c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</row>
    <row r="56" spans="1:16" ht="15.75">
      <c r="A56" s="64" t="s">
        <v>437</v>
      </c>
      <c r="B56" s="321" t="s">
        <v>144</v>
      </c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</row>
    <row r="57" spans="1:16" ht="15.75">
      <c r="A57" s="64" t="s">
        <v>438</v>
      </c>
      <c r="B57" s="321" t="s">
        <v>145</v>
      </c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</row>
    <row r="58" spans="1:16" ht="15.75">
      <c r="A58" s="64" t="s">
        <v>439</v>
      </c>
      <c r="B58" s="321" t="s">
        <v>146</v>
      </c>
      <c r="C58" s="285">
        <v>555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</row>
    <row r="59" spans="1:16" s="322" customFormat="1" ht="15.75">
      <c r="A59" s="68" t="s">
        <v>401</v>
      </c>
      <c r="B59" s="88" t="s">
        <v>147</v>
      </c>
      <c r="C59" s="320">
        <f>C55+C58</f>
        <v>1450</v>
      </c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</row>
    <row r="60" spans="1:16" ht="15.75">
      <c r="A60" s="64" t="s">
        <v>440</v>
      </c>
      <c r="B60" s="321" t="s">
        <v>148</v>
      </c>
      <c r="C60" s="320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</row>
    <row r="61" spans="1:16" ht="15.75">
      <c r="A61" s="64" t="s">
        <v>149</v>
      </c>
      <c r="B61" s="321" t="s">
        <v>150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  <row r="62" spans="1:16" ht="15.75">
      <c r="A62" s="64" t="s">
        <v>151</v>
      </c>
      <c r="B62" s="321" t="s">
        <v>152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</row>
    <row r="63" spans="1:16" ht="15.75">
      <c r="A63" s="64" t="s">
        <v>402</v>
      </c>
      <c r="B63" s="321" t="s">
        <v>153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</row>
    <row r="64" spans="1:16" ht="15.75">
      <c r="A64" s="64" t="s">
        <v>441</v>
      </c>
      <c r="B64" s="321" t="s">
        <v>154</v>
      </c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</row>
    <row r="65" spans="1:16" ht="15.75">
      <c r="A65" s="64" t="s">
        <v>404</v>
      </c>
      <c r="B65" s="321" t="s">
        <v>155</v>
      </c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</row>
    <row r="66" spans="1:16" ht="15.75">
      <c r="A66" s="64" t="s">
        <v>442</v>
      </c>
      <c r="B66" s="321" t="s">
        <v>156</v>
      </c>
      <c r="C66" s="285"/>
      <c r="D66" s="285"/>
      <c r="E66" s="285"/>
      <c r="F66" s="285"/>
      <c r="G66" s="285"/>
      <c r="H66" s="285"/>
      <c r="I66" s="285"/>
      <c r="J66" s="285">
        <v>1000</v>
      </c>
      <c r="K66" s="285"/>
      <c r="L66" s="285"/>
      <c r="M66" s="285"/>
      <c r="N66" s="285"/>
      <c r="O66" s="285">
        <v>1000</v>
      </c>
      <c r="P66" s="285">
        <v>2000</v>
      </c>
    </row>
    <row r="67" spans="1:16" ht="15.75">
      <c r="A67" s="64" t="s">
        <v>443</v>
      </c>
      <c r="B67" s="321" t="s">
        <v>157</v>
      </c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</row>
    <row r="68" spans="1:16" ht="15.75">
      <c r="A68" s="64" t="s">
        <v>158</v>
      </c>
      <c r="B68" s="321" t="s">
        <v>159</v>
      </c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</row>
    <row r="69" spans="1:16" ht="15.75">
      <c r="A69" s="64" t="s">
        <v>160</v>
      </c>
      <c r="B69" s="321" t="s">
        <v>161</v>
      </c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</row>
    <row r="70" spans="1:16" ht="15.75">
      <c r="A70" s="64" t="s">
        <v>444</v>
      </c>
      <c r="B70" s="321" t="s">
        <v>162</v>
      </c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</row>
    <row r="71" spans="1:16" ht="15.75">
      <c r="A71" s="64" t="s">
        <v>628</v>
      </c>
      <c r="B71" s="321" t="s">
        <v>163</v>
      </c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</row>
    <row r="72" spans="1:16" ht="15.75">
      <c r="A72" s="64" t="s">
        <v>629</v>
      </c>
      <c r="B72" s="321" t="s">
        <v>163</v>
      </c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</row>
    <row r="73" spans="1:16" s="322" customFormat="1" ht="15.75">
      <c r="A73" s="68" t="s">
        <v>407</v>
      </c>
      <c r="B73" s="88" t="s">
        <v>164</v>
      </c>
      <c r="C73" s="285"/>
      <c r="D73" s="320">
        <f>SUM(D60:D72)</f>
        <v>0</v>
      </c>
      <c r="E73" s="320">
        <f aca="true" t="shared" si="9" ref="E73:P73">SUM(E60:E72)</f>
        <v>0</v>
      </c>
      <c r="F73" s="320">
        <f t="shared" si="9"/>
        <v>0</v>
      </c>
      <c r="G73" s="320">
        <f t="shared" si="9"/>
        <v>0</v>
      </c>
      <c r="H73" s="320">
        <f t="shared" si="9"/>
        <v>0</v>
      </c>
      <c r="I73" s="320">
        <f t="shared" si="9"/>
        <v>0</v>
      </c>
      <c r="J73" s="320">
        <f t="shared" si="9"/>
        <v>1000</v>
      </c>
      <c r="K73" s="320">
        <f t="shared" si="9"/>
        <v>0</v>
      </c>
      <c r="L73" s="320">
        <f t="shared" si="9"/>
        <v>0</v>
      </c>
      <c r="M73" s="320">
        <f t="shared" si="9"/>
        <v>0</v>
      </c>
      <c r="N73" s="320">
        <f t="shared" si="9"/>
        <v>0</v>
      </c>
      <c r="O73" s="320">
        <f t="shared" si="9"/>
        <v>1000</v>
      </c>
      <c r="P73" s="320">
        <f t="shared" si="9"/>
        <v>2000</v>
      </c>
    </row>
    <row r="74" spans="1:16" ht="15.75">
      <c r="A74" s="323" t="s">
        <v>575</v>
      </c>
      <c r="B74" s="88"/>
      <c r="C74" s="320">
        <v>0</v>
      </c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</row>
    <row r="75" spans="1:16" ht="15.75">
      <c r="A75" s="93" t="s">
        <v>165</v>
      </c>
      <c r="B75" s="321" t="s">
        <v>166</v>
      </c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</row>
    <row r="76" spans="1:16" ht="15.75">
      <c r="A76" s="93" t="s">
        <v>445</v>
      </c>
      <c r="B76" s="321" t="s">
        <v>167</v>
      </c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</row>
    <row r="77" spans="1:16" ht="15.75">
      <c r="A77" s="93" t="s">
        <v>168</v>
      </c>
      <c r="B77" s="321" t="s">
        <v>169</v>
      </c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</row>
    <row r="78" spans="1:16" ht="15.75">
      <c r="A78" s="93" t="s">
        <v>170</v>
      </c>
      <c r="B78" s="321" t="s">
        <v>171</v>
      </c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</row>
    <row r="79" spans="1:16" ht="15.75">
      <c r="A79" s="93" t="s">
        <v>172</v>
      </c>
      <c r="B79" s="321" t="s">
        <v>173</v>
      </c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</row>
    <row r="80" spans="1:16" ht="15.75">
      <c r="A80" s="93" t="s">
        <v>174</v>
      </c>
      <c r="B80" s="321" t="s">
        <v>175</v>
      </c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</row>
    <row r="81" spans="1:16" ht="15.75">
      <c r="A81" s="93" t="s">
        <v>176</v>
      </c>
      <c r="B81" s="321" t="s">
        <v>177</v>
      </c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</row>
    <row r="82" spans="1:16" s="322" customFormat="1" ht="15.75">
      <c r="A82" s="94" t="s">
        <v>409</v>
      </c>
      <c r="B82" s="88" t="s">
        <v>178</v>
      </c>
      <c r="C82" s="285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</row>
    <row r="83" spans="1:16" ht="15.75">
      <c r="A83" s="64" t="s">
        <v>179</v>
      </c>
      <c r="B83" s="321" t="s">
        <v>180</v>
      </c>
      <c r="C83" s="320">
        <v>0</v>
      </c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</row>
    <row r="84" spans="1:16" ht="15.75">
      <c r="A84" s="64" t="s">
        <v>181</v>
      </c>
      <c r="B84" s="321" t="s">
        <v>182</v>
      </c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</row>
    <row r="85" spans="1:16" ht="15.75">
      <c r="A85" s="64" t="s">
        <v>183</v>
      </c>
      <c r="B85" s="321" t="s">
        <v>184</v>
      </c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</row>
    <row r="86" spans="1:16" ht="15.75">
      <c r="A86" s="64" t="s">
        <v>185</v>
      </c>
      <c r="B86" s="321" t="s">
        <v>186</v>
      </c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</row>
    <row r="87" spans="1:16" s="322" customFormat="1" ht="15.75">
      <c r="A87" s="68" t="s">
        <v>410</v>
      </c>
      <c r="B87" s="88" t="s">
        <v>187</v>
      </c>
      <c r="C87" s="285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</row>
    <row r="88" spans="1:16" ht="15.75">
      <c r="A88" s="64" t="s">
        <v>188</v>
      </c>
      <c r="B88" s="321" t="s">
        <v>189</v>
      </c>
      <c r="C88" s="320">
        <v>0</v>
      </c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</row>
    <row r="89" spans="1:16" ht="15.75">
      <c r="A89" s="64" t="s">
        <v>446</v>
      </c>
      <c r="B89" s="321" t="s">
        <v>190</v>
      </c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</row>
    <row r="90" spans="1:16" ht="15.75">
      <c r="A90" s="64" t="s">
        <v>447</v>
      </c>
      <c r="B90" s="321" t="s">
        <v>191</v>
      </c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</row>
    <row r="91" spans="1:16" ht="15.75">
      <c r="A91" s="64" t="s">
        <v>448</v>
      </c>
      <c r="B91" s="321" t="s">
        <v>192</v>
      </c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</row>
    <row r="92" spans="1:16" ht="15.75">
      <c r="A92" s="64" t="s">
        <v>449</v>
      </c>
      <c r="B92" s="321" t="s">
        <v>193</v>
      </c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</row>
    <row r="93" spans="1:16" ht="15.75">
      <c r="A93" s="64" t="s">
        <v>450</v>
      </c>
      <c r="B93" s="321" t="s">
        <v>194</v>
      </c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</row>
    <row r="94" spans="1:16" ht="15.75">
      <c r="A94" s="64" t="s">
        <v>195</v>
      </c>
      <c r="B94" s="321" t="s">
        <v>196</v>
      </c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</row>
    <row r="95" spans="1:16" ht="15.75">
      <c r="A95" s="64" t="s">
        <v>451</v>
      </c>
      <c r="B95" s="321" t="s">
        <v>197</v>
      </c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</row>
    <row r="96" spans="1:16" s="322" customFormat="1" ht="15.75">
      <c r="A96" s="68" t="s">
        <v>411</v>
      </c>
      <c r="B96" s="88" t="s">
        <v>198</v>
      </c>
      <c r="C96" s="285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</row>
    <row r="97" spans="1:16" s="322" customFormat="1" ht="15.75">
      <c r="A97" s="323" t="s">
        <v>574</v>
      </c>
      <c r="B97" s="88"/>
      <c r="C97" s="320">
        <v>0</v>
      </c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</row>
    <row r="98" spans="1:16" s="322" customFormat="1" ht="15.75">
      <c r="A98" s="118" t="s">
        <v>459</v>
      </c>
      <c r="B98" s="324" t="s">
        <v>199</v>
      </c>
      <c r="C98" s="285"/>
      <c r="D98" s="320">
        <f>D24+O29+D50+D59+D73+D82+D87+D96</f>
        <v>6982</v>
      </c>
      <c r="E98" s="320">
        <f aca="true" t="shared" si="10" ref="E98:P98">E24+E25+E50+E59+E73+E82+E87+E96</f>
        <v>7977</v>
      </c>
      <c r="F98" s="320">
        <f t="shared" si="10"/>
        <v>7777</v>
      </c>
      <c r="G98" s="320">
        <f t="shared" si="10"/>
        <v>8532</v>
      </c>
      <c r="H98" s="320">
        <f t="shared" si="10"/>
        <v>8277</v>
      </c>
      <c r="I98" s="320">
        <f t="shared" si="10"/>
        <v>7757</v>
      </c>
      <c r="J98" s="320">
        <f t="shared" si="10"/>
        <v>9387</v>
      </c>
      <c r="K98" s="320">
        <f t="shared" si="10"/>
        <v>7557</v>
      </c>
      <c r="L98" s="320">
        <f t="shared" si="10"/>
        <v>7557</v>
      </c>
      <c r="M98" s="320">
        <f t="shared" si="10"/>
        <v>8112</v>
      </c>
      <c r="N98" s="320">
        <f t="shared" si="10"/>
        <v>8258</v>
      </c>
      <c r="O98" s="320">
        <f t="shared" si="10"/>
        <v>10037</v>
      </c>
      <c r="P98" s="320">
        <f t="shared" si="10"/>
        <v>98000</v>
      </c>
    </row>
    <row r="99" spans="1:16" ht="15.75">
      <c r="A99" s="64" t="s">
        <v>452</v>
      </c>
      <c r="B99" s="321" t="s">
        <v>200</v>
      </c>
      <c r="C99" s="320">
        <f>C24+C25+C51+C60+C74+C83+C88+C97</f>
        <v>71203</v>
      </c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</row>
    <row r="100" spans="1:16" ht="15.75">
      <c r="A100" s="64" t="s">
        <v>203</v>
      </c>
      <c r="B100" s="321" t="s">
        <v>204</v>
      </c>
      <c r="C100" s="1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</row>
    <row r="101" spans="1:16" ht="15.75">
      <c r="A101" s="64" t="s">
        <v>453</v>
      </c>
      <c r="B101" s="321" t="s">
        <v>205</v>
      </c>
      <c r="C101" s="1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</row>
    <row r="102" spans="1:16" s="322" customFormat="1" ht="15.75">
      <c r="A102" s="68" t="s">
        <v>416</v>
      </c>
      <c r="B102" s="88" t="s">
        <v>207</v>
      </c>
      <c r="C102" s="185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</row>
    <row r="103" spans="1:16" ht="15.75">
      <c r="A103" s="64" t="s">
        <v>454</v>
      </c>
      <c r="B103" s="321" t="s">
        <v>208</v>
      </c>
      <c r="C103" s="311">
        <v>0</v>
      </c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</row>
    <row r="104" spans="1:16" ht="15.75">
      <c r="A104" s="64" t="s">
        <v>422</v>
      </c>
      <c r="B104" s="321" t="s">
        <v>211</v>
      </c>
      <c r="C104" s="1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</row>
    <row r="105" spans="1:16" ht="15.75">
      <c r="A105" s="64" t="s">
        <v>212</v>
      </c>
      <c r="B105" s="321" t="s">
        <v>213</v>
      </c>
      <c r="C105" s="1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</row>
    <row r="106" spans="1:16" ht="15.75">
      <c r="A106" s="64" t="s">
        <v>455</v>
      </c>
      <c r="B106" s="321" t="s">
        <v>214</v>
      </c>
      <c r="C106" s="1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</row>
    <row r="107" spans="1:16" s="322" customFormat="1" ht="15.75">
      <c r="A107" s="68" t="s">
        <v>419</v>
      </c>
      <c r="B107" s="88" t="s">
        <v>215</v>
      </c>
      <c r="C107" s="185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</row>
    <row r="108" spans="1:16" ht="15.75">
      <c r="A108" s="64" t="s">
        <v>216</v>
      </c>
      <c r="B108" s="321" t="s">
        <v>217</v>
      </c>
      <c r="C108" s="311">
        <v>0</v>
      </c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</row>
    <row r="109" spans="1:16" ht="15.75">
      <c r="A109" s="64" t="s">
        <v>218</v>
      </c>
      <c r="B109" s="321" t="s">
        <v>219</v>
      </c>
      <c r="C109" s="1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</row>
    <row r="110" spans="1:16" s="322" customFormat="1" ht="15.75">
      <c r="A110" s="68" t="s">
        <v>220</v>
      </c>
      <c r="B110" s="88" t="s">
        <v>221</v>
      </c>
      <c r="C110" s="185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</row>
    <row r="111" spans="1:16" ht="15.75">
      <c r="A111" s="64" t="s">
        <v>222</v>
      </c>
      <c r="B111" s="321" t="s">
        <v>223</v>
      </c>
      <c r="C111" s="311">
        <v>0</v>
      </c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</row>
    <row r="112" spans="1:16" ht="15.75">
      <c r="A112" s="64" t="s">
        <v>224</v>
      </c>
      <c r="B112" s="321" t="s">
        <v>225</v>
      </c>
      <c r="C112" s="1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</row>
    <row r="113" spans="1:16" ht="15.75">
      <c r="A113" s="64" t="s">
        <v>226</v>
      </c>
      <c r="B113" s="321" t="s">
        <v>227</v>
      </c>
      <c r="C113" s="1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</row>
    <row r="114" spans="1:16" s="322" customFormat="1" ht="15.75">
      <c r="A114" s="68" t="s">
        <v>420</v>
      </c>
      <c r="B114" s="88" t="s">
        <v>228</v>
      </c>
      <c r="C114" s="185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</row>
    <row r="115" spans="1:16" ht="15.75">
      <c r="A115" s="64" t="s">
        <v>229</v>
      </c>
      <c r="B115" s="321" t="s">
        <v>230</v>
      </c>
      <c r="C115" s="311">
        <v>0</v>
      </c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</row>
    <row r="116" spans="1:16" ht="15.75">
      <c r="A116" s="64" t="s">
        <v>231</v>
      </c>
      <c r="B116" s="321" t="s">
        <v>232</v>
      </c>
      <c r="C116" s="1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</row>
    <row r="117" spans="1:16" ht="15.75">
      <c r="A117" s="64" t="s">
        <v>456</v>
      </c>
      <c r="B117" s="321" t="s">
        <v>233</v>
      </c>
      <c r="C117" s="1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</row>
    <row r="118" spans="1:16" ht="15.75">
      <c r="A118" s="64" t="s">
        <v>425</v>
      </c>
      <c r="B118" s="321" t="s">
        <v>234</v>
      </c>
      <c r="C118" s="1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</row>
    <row r="119" spans="1:16" s="322" customFormat="1" ht="15.75">
      <c r="A119" s="68" t="s">
        <v>426</v>
      </c>
      <c r="B119" s="88" t="s">
        <v>238</v>
      </c>
      <c r="C119" s="185"/>
      <c r="D119" s="320"/>
      <c r="E119" s="320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</row>
    <row r="120" spans="1:16" ht="15.75">
      <c r="A120" s="64" t="s">
        <v>239</v>
      </c>
      <c r="B120" s="321" t="s">
        <v>240</v>
      </c>
      <c r="C120" s="311">
        <v>0</v>
      </c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</row>
    <row r="121" spans="1:16" s="322" customFormat="1" ht="15.75">
      <c r="A121" s="121" t="s">
        <v>460</v>
      </c>
      <c r="B121" s="324" t="s">
        <v>241</v>
      </c>
      <c r="C121" s="185"/>
      <c r="D121" s="320"/>
      <c r="E121" s="32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</row>
    <row r="122" spans="1:16" s="322" customFormat="1" ht="15.75">
      <c r="A122" s="325" t="s">
        <v>497</v>
      </c>
      <c r="B122" s="326"/>
      <c r="C122" s="311">
        <f>C103+C108+C111+C115+C120</f>
        <v>0</v>
      </c>
      <c r="D122" s="320">
        <f>D98+D121</f>
        <v>6982</v>
      </c>
      <c r="E122" s="320">
        <f aca="true" t="shared" si="11" ref="E122:P122">E98+E121</f>
        <v>7977</v>
      </c>
      <c r="F122" s="320">
        <f t="shared" si="11"/>
        <v>7777</v>
      </c>
      <c r="G122" s="320">
        <f t="shared" si="11"/>
        <v>8532</v>
      </c>
      <c r="H122" s="320">
        <f t="shared" si="11"/>
        <v>8277</v>
      </c>
      <c r="I122" s="320">
        <f t="shared" si="11"/>
        <v>7757</v>
      </c>
      <c r="J122" s="320">
        <f t="shared" si="11"/>
        <v>9387</v>
      </c>
      <c r="K122" s="320">
        <f t="shared" si="11"/>
        <v>7557</v>
      </c>
      <c r="L122" s="320">
        <f t="shared" si="11"/>
        <v>7557</v>
      </c>
      <c r="M122" s="320">
        <f t="shared" si="11"/>
        <v>8112</v>
      </c>
      <c r="N122" s="320">
        <f t="shared" si="11"/>
        <v>8258</v>
      </c>
      <c r="O122" s="320">
        <f t="shared" si="11"/>
        <v>10037</v>
      </c>
      <c r="P122" s="320">
        <f t="shared" si="11"/>
        <v>98000</v>
      </c>
    </row>
    <row r="123" spans="1:16" ht="31.5">
      <c r="A123" s="94" t="s">
        <v>62</v>
      </c>
      <c r="B123" s="88" t="s">
        <v>490</v>
      </c>
      <c r="C123" s="320">
        <f>C99+C122</f>
        <v>71203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</row>
    <row r="124" spans="1:16" ht="15.75">
      <c r="A124" s="93" t="s">
        <v>242</v>
      </c>
      <c r="B124" s="321" t="s">
        <v>243</v>
      </c>
      <c r="C124" s="327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</row>
    <row r="125" spans="1:16" ht="15.75">
      <c r="A125" s="93" t="s">
        <v>244</v>
      </c>
      <c r="B125" s="321" t="s">
        <v>245</v>
      </c>
      <c r="C125" s="327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</row>
    <row r="126" spans="1:16" ht="15.75">
      <c r="A126" s="93" t="s">
        <v>246</v>
      </c>
      <c r="B126" s="321" t="s">
        <v>247</v>
      </c>
      <c r="C126" s="327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</row>
    <row r="127" spans="1:16" ht="15.75">
      <c r="A127" s="93" t="s">
        <v>248</v>
      </c>
      <c r="B127" s="321" t="s">
        <v>249</v>
      </c>
      <c r="C127" s="327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</row>
    <row r="128" spans="1:16" ht="15.75">
      <c r="A128" s="93" t="s">
        <v>250</v>
      </c>
      <c r="B128" s="321" t="s">
        <v>251</v>
      </c>
      <c r="C128" s="327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</row>
    <row r="129" spans="1:16" ht="15.75">
      <c r="A129" s="93" t="s">
        <v>252</v>
      </c>
      <c r="B129" s="321" t="s">
        <v>253</v>
      </c>
      <c r="C129" s="327"/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</row>
    <row r="130" spans="1:16" ht="15.75">
      <c r="A130" s="94" t="s">
        <v>499</v>
      </c>
      <c r="B130" s="88" t="s">
        <v>254</v>
      </c>
      <c r="C130" s="319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</row>
    <row r="131" spans="1:16" ht="15.75">
      <c r="A131" s="93" t="s">
        <v>255</v>
      </c>
      <c r="B131" s="321" t="s">
        <v>256</v>
      </c>
      <c r="C131" s="327"/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</row>
    <row r="132" spans="1:16" ht="15.75">
      <c r="A132" s="93" t="s">
        <v>257</v>
      </c>
      <c r="B132" s="321" t="s">
        <v>258</v>
      </c>
      <c r="C132" s="327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</row>
    <row r="133" spans="1:16" ht="15.75">
      <c r="A133" s="93" t="s">
        <v>461</v>
      </c>
      <c r="B133" s="321" t="s">
        <v>259</v>
      </c>
      <c r="C133" s="327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</row>
    <row r="134" spans="1:16" ht="15.75">
      <c r="A134" s="93" t="s">
        <v>462</v>
      </c>
      <c r="B134" s="321" t="s">
        <v>260</v>
      </c>
      <c r="C134" s="327"/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</row>
    <row r="135" spans="1:16" ht="15.75">
      <c r="A135" s="93" t="s">
        <v>463</v>
      </c>
      <c r="B135" s="321" t="s">
        <v>261</v>
      </c>
      <c r="C135" s="327"/>
      <c r="D135" s="285"/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</row>
    <row r="136" spans="1:16" ht="15.75">
      <c r="A136" s="94" t="s">
        <v>500</v>
      </c>
      <c r="B136" s="88" t="s">
        <v>262</v>
      </c>
      <c r="C136" s="319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</row>
    <row r="137" spans="1:16" ht="15.75">
      <c r="A137" s="93" t="s">
        <v>467</v>
      </c>
      <c r="B137" s="321" t="s">
        <v>271</v>
      </c>
      <c r="C137" s="327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</row>
    <row r="138" spans="1:16" ht="15.75">
      <c r="A138" s="93" t="s">
        <v>468</v>
      </c>
      <c r="B138" s="321" t="s">
        <v>272</v>
      </c>
      <c r="C138" s="327"/>
      <c r="D138" s="285"/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</row>
    <row r="139" spans="1:16" ht="15.75">
      <c r="A139" s="94" t="s">
        <v>502</v>
      </c>
      <c r="B139" s="88" t="s">
        <v>273</v>
      </c>
      <c r="C139" s="319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</row>
    <row r="140" spans="1:16" ht="15.75">
      <c r="A140" s="93" t="s">
        <v>469</v>
      </c>
      <c r="B140" s="321" t="s">
        <v>274</v>
      </c>
      <c r="C140" s="327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</row>
    <row r="141" spans="1:16" ht="15.75">
      <c r="A141" s="93" t="s">
        <v>470</v>
      </c>
      <c r="B141" s="321" t="s">
        <v>275</v>
      </c>
      <c r="C141" s="327"/>
      <c r="D141" s="285"/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</row>
    <row r="142" spans="1:16" ht="15.75">
      <c r="A142" s="93" t="s">
        <v>471</v>
      </c>
      <c r="B142" s="321" t="s">
        <v>276</v>
      </c>
      <c r="C142" s="327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</row>
    <row r="143" spans="1:16" ht="15.75">
      <c r="A143" s="93" t="s">
        <v>472</v>
      </c>
      <c r="B143" s="321" t="s">
        <v>277</v>
      </c>
      <c r="C143" s="327"/>
      <c r="D143" s="285"/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</row>
    <row r="144" spans="1:16" ht="15.75">
      <c r="A144" s="93" t="s">
        <v>473</v>
      </c>
      <c r="B144" s="321" t="s">
        <v>280</v>
      </c>
      <c r="C144" s="327"/>
      <c r="D144" s="285"/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</row>
    <row r="145" spans="1:16" ht="15.75">
      <c r="A145" s="93" t="s">
        <v>281</v>
      </c>
      <c r="B145" s="321" t="s">
        <v>282</v>
      </c>
      <c r="C145" s="327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</row>
    <row r="146" spans="1:16" ht="15.75">
      <c r="A146" s="93" t="s">
        <v>474</v>
      </c>
      <c r="B146" s="321" t="s">
        <v>283</v>
      </c>
      <c r="C146" s="327"/>
      <c r="D146" s="285"/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</row>
    <row r="147" spans="1:16" ht="15.75">
      <c r="A147" s="93" t="s">
        <v>475</v>
      </c>
      <c r="B147" s="321" t="s">
        <v>288</v>
      </c>
      <c r="C147" s="327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</row>
    <row r="148" spans="1:16" ht="15.75">
      <c r="A148" s="94" t="s">
        <v>503</v>
      </c>
      <c r="B148" s="88" t="s">
        <v>291</v>
      </c>
      <c r="C148" s="319"/>
      <c r="D148" s="285"/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</row>
    <row r="149" spans="1:16" ht="15.75">
      <c r="A149" s="93" t="s">
        <v>476</v>
      </c>
      <c r="B149" s="321" t="s">
        <v>292</v>
      </c>
      <c r="C149" s="327"/>
      <c r="D149" s="285"/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</row>
    <row r="150" spans="1:16" ht="15.75">
      <c r="A150" s="94" t="s">
        <v>504</v>
      </c>
      <c r="B150" s="88" t="s">
        <v>293</v>
      </c>
      <c r="C150" s="319"/>
      <c r="D150" s="285"/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</row>
    <row r="151" spans="1:16" ht="15.75">
      <c r="A151" s="64" t="s">
        <v>294</v>
      </c>
      <c r="B151" s="321" t="s">
        <v>295</v>
      </c>
      <c r="C151" s="327"/>
      <c r="D151" s="285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</row>
    <row r="152" spans="1:16" ht="15.75">
      <c r="A152" s="64" t="s">
        <v>477</v>
      </c>
      <c r="B152" s="321" t="s">
        <v>296</v>
      </c>
      <c r="C152" s="327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</row>
    <row r="153" spans="1:16" ht="15.75">
      <c r="A153" s="64" t="s">
        <v>478</v>
      </c>
      <c r="B153" s="321" t="s">
        <v>297</v>
      </c>
      <c r="C153" s="327"/>
      <c r="D153" s="285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</row>
    <row r="154" spans="1:16" ht="15.75">
      <c r="A154" s="64" t="s">
        <v>479</v>
      </c>
      <c r="B154" s="321" t="s">
        <v>298</v>
      </c>
      <c r="C154" s="327"/>
      <c r="D154" s="285"/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5"/>
      <c r="P154" s="285"/>
    </row>
    <row r="155" spans="1:16" ht="15.75">
      <c r="A155" s="64" t="s">
        <v>299</v>
      </c>
      <c r="B155" s="321" t="s">
        <v>300</v>
      </c>
      <c r="C155" s="327"/>
      <c r="D155" s="285"/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</row>
    <row r="156" spans="1:16" ht="15.75">
      <c r="A156" s="64" t="s">
        <v>301</v>
      </c>
      <c r="B156" s="321" t="s">
        <v>302</v>
      </c>
      <c r="C156" s="327"/>
      <c r="D156" s="285"/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5"/>
      <c r="P156" s="285"/>
    </row>
    <row r="157" spans="1:16" ht="15.75">
      <c r="A157" s="64" t="s">
        <v>303</v>
      </c>
      <c r="B157" s="321" t="s">
        <v>304</v>
      </c>
      <c r="C157" s="327"/>
      <c r="D157" s="285"/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</row>
    <row r="158" spans="1:16" ht="15.75">
      <c r="A158" s="64" t="s">
        <v>480</v>
      </c>
      <c r="B158" s="321" t="s">
        <v>305</v>
      </c>
      <c r="C158" s="327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</row>
    <row r="159" spans="1:16" ht="15.75">
      <c r="A159" s="64" t="s">
        <v>481</v>
      </c>
      <c r="B159" s="321" t="s">
        <v>306</v>
      </c>
      <c r="C159" s="327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</row>
    <row r="160" spans="1:16" ht="15.75">
      <c r="A160" s="64" t="s">
        <v>482</v>
      </c>
      <c r="B160" s="321" t="s">
        <v>307</v>
      </c>
      <c r="C160" s="327"/>
      <c r="D160" s="285"/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</row>
    <row r="161" spans="1:16" ht="15.75">
      <c r="A161" s="68" t="s">
        <v>505</v>
      </c>
      <c r="B161" s="88" t="s">
        <v>308</v>
      </c>
      <c r="C161" s="319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</row>
    <row r="162" spans="1:16" ht="15.75">
      <c r="A162" s="64" t="s">
        <v>317</v>
      </c>
      <c r="B162" s="321" t="s">
        <v>318</v>
      </c>
      <c r="C162" s="327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</row>
    <row r="163" spans="1:16" ht="15.75">
      <c r="A163" s="93" t="s">
        <v>486</v>
      </c>
      <c r="B163" s="321" t="s">
        <v>319</v>
      </c>
      <c r="C163" s="327"/>
      <c r="D163" s="285"/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5"/>
      <c r="P163" s="285"/>
    </row>
    <row r="164" spans="1:16" ht="15.75">
      <c r="A164" s="64" t="s">
        <v>487</v>
      </c>
      <c r="B164" s="321" t="s">
        <v>320</v>
      </c>
      <c r="C164" s="327"/>
      <c r="D164" s="285"/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</row>
    <row r="165" spans="1:16" ht="15.75">
      <c r="A165" s="94" t="s">
        <v>507</v>
      </c>
      <c r="B165" s="88" t="s">
        <v>321</v>
      </c>
      <c r="C165" s="319"/>
      <c r="D165" s="285"/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</row>
    <row r="166" spans="1:16" ht="15.75">
      <c r="A166" s="323" t="s">
        <v>575</v>
      </c>
      <c r="B166" s="328"/>
      <c r="C166" s="329"/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</row>
    <row r="167" spans="1:16" ht="15.75">
      <c r="A167" s="93" t="s">
        <v>263</v>
      </c>
      <c r="B167" s="321" t="s">
        <v>264</v>
      </c>
      <c r="C167" s="327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</row>
    <row r="168" spans="1:16" ht="15.75">
      <c r="A168" s="93" t="s">
        <v>265</v>
      </c>
      <c r="B168" s="321" t="s">
        <v>266</v>
      </c>
      <c r="C168" s="327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</row>
    <row r="169" spans="1:16" ht="15.75">
      <c r="A169" s="93" t="s">
        <v>464</v>
      </c>
      <c r="B169" s="321" t="s">
        <v>267</v>
      </c>
      <c r="C169" s="327"/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</row>
    <row r="170" spans="1:16" ht="15.75">
      <c r="A170" s="93" t="s">
        <v>465</v>
      </c>
      <c r="B170" s="321" t="s">
        <v>268</v>
      </c>
      <c r="C170" s="327"/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</row>
    <row r="171" spans="1:16" ht="15.75">
      <c r="A171" s="93" t="s">
        <v>466</v>
      </c>
      <c r="B171" s="321" t="s">
        <v>269</v>
      </c>
      <c r="C171" s="327"/>
      <c r="D171" s="285"/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5"/>
      <c r="P171" s="285"/>
    </row>
    <row r="172" spans="1:16" ht="15.75">
      <c r="A172" s="94" t="s">
        <v>501</v>
      </c>
      <c r="B172" s="88" t="s">
        <v>270</v>
      </c>
      <c r="C172" s="319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</row>
    <row r="173" spans="1:16" ht="15.75">
      <c r="A173" s="64" t="s">
        <v>483</v>
      </c>
      <c r="B173" s="321" t="s">
        <v>309</v>
      </c>
      <c r="C173" s="327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5"/>
      <c r="P173" s="285"/>
    </row>
    <row r="174" spans="1:16" ht="15.75">
      <c r="A174" s="64" t="s">
        <v>484</v>
      </c>
      <c r="B174" s="321" t="s">
        <v>310</v>
      </c>
      <c r="C174" s="327"/>
      <c r="D174" s="285"/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</row>
    <row r="175" spans="1:16" ht="15.75">
      <c r="A175" s="64" t="s">
        <v>311</v>
      </c>
      <c r="B175" s="321" t="s">
        <v>312</v>
      </c>
      <c r="C175" s="327"/>
      <c r="D175" s="285"/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</row>
    <row r="176" spans="1:16" ht="15.75">
      <c r="A176" s="64" t="s">
        <v>485</v>
      </c>
      <c r="B176" s="321" t="s">
        <v>313</v>
      </c>
      <c r="C176" s="327"/>
      <c r="D176" s="285"/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</row>
    <row r="177" spans="1:16" ht="15.75">
      <c r="A177" s="64" t="s">
        <v>314</v>
      </c>
      <c r="B177" s="321" t="s">
        <v>315</v>
      </c>
      <c r="C177" s="327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</row>
    <row r="178" spans="1:16" ht="15.75">
      <c r="A178" s="94" t="s">
        <v>506</v>
      </c>
      <c r="B178" s="88" t="s">
        <v>316</v>
      </c>
      <c r="C178" s="319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</row>
    <row r="179" spans="1:16" ht="15.75">
      <c r="A179" s="64" t="s">
        <v>322</v>
      </c>
      <c r="B179" s="321" t="s">
        <v>323</v>
      </c>
      <c r="C179" s="327"/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</row>
    <row r="180" spans="1:16" ht="15.75">
      <c r="A180" s="93" t="s">
        <v>488</v>
      </c>
      <c r="B180" s="321" t="s">
        <v>324</v>
      </c>
      <c r="C180" s="327"/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</row>
    <row r="181" spans="1:16" ht="15.75">
      <c r="A181" s="64" t="s">
        <v>489</v>
      </c>
      <c r="B181" s="321" t="s">
        <v>325</v>
      </c>
      <c r="C181" s="327"/>
      <c r="D181" s="285"/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</row>
    <row r="182" spans="1:16" ht="15.75">
      <c r="A182" s="94" t="s">
        <v>509</v>
      </c>
      <c r="B182" s="88" t="s">
        <v>326</v>
      </c>
      <c r="C182" s="319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</row>
    <row r="183" spans="1:16" ht="15.75">
      <c r="A183" s="323" t="s">
        <v>574</v>
      </c>
      <c r="B183" s="328"/>
      <c r="C183" s="329"/>
      <c r="D183" s="285"/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</row>
    <row r="184" spans="1:16" ht="15.75">
      <c r="A184" s="121" t="s">
        <v>508</v>
      </c>
      <c r="B184" s="324" t="s">
        <v>327</v>
      </c>
      <c r="C184" s="330"/>
      <c r="D184" s="285"/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5"/>
      <c r="P184" s="285"/>
    </row>
    <row r="185" spans="1:16" ht="15.75">
      <c r="A185" s="331" t="s">
        <v>626</v>
      </c>
      <c r="B185" s="332"/>
      <c r="C185" s="333"/>
      <c r="D185" s="285"/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</row>
    <row r="186" spans="1:16" ht="15.75">
      <c r="A186" s="331" t="s">
        <v>627</v>
      </c>
      <c r="B186" s="332"/>
      <c r="C186" s="333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5"/>
      <c r="P186" s="285"/>
    </row>
    <row r="187" spans="1:16" ht="15.75">
      <c r="A187" s="64" t="s">
        <v>491</v>
      </c>
      <c r="B187" s="321" t="s">
        <v>328</v>
      </c>
      <c r="C187" s="327"/>
      <c r="D187" s="285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5"/>
      <c r="P187" s="285"/>
    </row>
    <row r="188" spans="1:16" ht="15.75">
      <c r="A188" s="64" t="s">
        <v>329</v>
      </c>
      <c r="B188" s="321" t="s">
        <v>330</v>
      </c>
      <c r="C188" s="327"/>
      <c r="D188" s="285"/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5"/>
      <c r="P188" s="285"/>
    </row>
    <row r="189" spans="1:16" ht="15.75">
      <c r="A189" s="64" t="s">
        <v>492</v>
      </c>
      <c r="B189" s="321" t="s">
        <v>331</v>
      </c>
      <c r="C189" s="327"/>
      <c r="D189" s="285"/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5"/>
      <c r="P189" s="285"/>
    </row>
    <row r="190" spans="1:16" ht="15.75">
      <c r="A190" s="68" t="s">
        <v>510</v>
      </c>
      <c r="B190" s="88" t="s">
        <v>332</v>
      </c>
      <c r="C190" s="319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</row>
    <row r="191" spans="1:16" ht="15.75">
      <c r="A191" s="64" t="s">
        <v>493</v>
      </c>
      <c r="B191" s="321" t="s">
        <v>333</v>
      </c>
      <c r="C191" s="327"/>
      <c r="D191" s="285"/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5"/>
      <c r="P191" s="285"/>
    </row>
    <row r="192" spans="1:16" ht="15.75">
      <c r="A192" s="64" t="s">
        <v>334</v>
      </c>
      <c r="B192" s="321" t="s">
        <v>335</v>
      </c>
      <c r="C192" s="327"/>
      <c r="D192" s="285"/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</row>
    <row r="193" spans="1:16" ht="15.75">
      <c r="A193" s="64" t="s">
        <v>494</v>
      </c>
      <c r="B193" s="321" t="s">
        <v>336</v>
      </c>
      <c r="C193" s="327"/>
      <c r="D193" s="285"/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</row>
    <row r="194" spans="1:16" ht="15.75">
      <c r="A194" s="64" t="s">
        <v>337</v>
      </c>
      <c r="B194" s="321" t="s">
        <v>338</v>
      </c>
      <c r="C194" s="327"/>
      <c r="D194" s="285"/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</row>
    <row r="195" spans="1:16" ht="15.75">
      <c r="A195" s="68" t="s">
        <v>511</v>
      </c>
      <c r="B195" s="88" t="s">
        <v>339</v>
      </c>
      <c r="C195" s="319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</row>
    <row r="196" spans="1:16" ht="15.75">
      <c r="A196" s="93" t="s">
        <v>624</v>
      </c>
      <c r="B196" s="321" t="s">
        <v>340</v>
      </c>
      <c r="C196" s="327"/>
      <c r="D196" s="285">
        <v>733</v>
      </c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5"/>
      <c r="P196" s="285">
        <f>SUM(D196:O196)</f>
        <v>733</v>
      </c>
    </row>
    <row r="197" spans="1:16" ht="15.75">
      <c r="A197" s="93" t="s">
        <v>625</v>
      </c>
      <c r="B197" s="321" t="s">
        <v>340</v>
      </c>
      <c r="C197" s="327"/>
      <c r="D197" s="285"/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5"/>
      <c r="P197" s="285"/>
    </row>
    <row r="198" spans="1:16" ht="15.75">
      <c r="A198" s="93" t="s">
        <v>622</v>
      </c>
      <c r="B198" s="321" t="s">
        <v>341</v>
      </c>
      <c r="C198" s="327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</row>
    <row r="199" spans="1:16" ht="15.75">
      <c r="A199" s="93" t="s">
        <v>623</v>
      </c>
      <c r="B199" s="321" t="s">
        <v>341</v>
      </c>
      <c r="C199" s="327"/>
      <c r="D199" s="285"/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5"/>
      <c r="P199" s="285"/>
    </row>
    <row r="200" spans="1:16" ht="15.75">
      <c r="A200" s="94" t="s">
        <v>512</v>
      </c>
      <c r="B200" s="88" t="s">
        <v>342</v>
      </c>
      <c r="C200" s="319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>
        <f>SUM(P196:P199)</f>
        <v>733</v>
      </c>
    </row>
    <row r="201" spans="1:16" ht="15.75">
      <c r="A201" s="64" t="s">
        <v>343</v>
      </c>
      <c r="B201" s="321" t="s">
        <v>344</v>
      </c>
      <c r="C201" s="327"/>
      <c r="D201" s="285"/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5"/>
      <c r="P201" s="285"/>
    </row>
    <row r="202" spans="1:16" ht="15.75">
      <c r="A202" s="64" t="s">
        <v>345</v>
      </c>
      <c r="B202" s="321" t="s">
        <v>346</v>
      </c>
      <c r="C202" s="327"/>
      <c r="D202" s="285"/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</row>
    <row r="203" spans="1:16" ht="15.75">
      <c r="A203" s="64" t="s">
        <v>347</v>
      </c>
      <c r="B203" s="321" t="s">
        <v>348</v>
      </c>
      <c r="C203" s="327">
        <v>104212</v>
      </c>
      <c r="D203" s="285">
        <v>8000</v>
      </c>
      <c r="E203" s="285">
        <v>8000</v>
      </c>
      <c r="F203" s="285">
        <v>8000</v>
      </c>
      <c r="G203" s="285">
        <v>8000</v>
      </c>
      <c r="H203" s="285">
        <v>8000</v>
      </c>
      <c r="I203" s="285">
        <v>8000</v>
      </c>
      <c r="J203" s="285">
        <v>8000</v>
      </c>
      <c r="K203" s="285">
        <v>8000</v>
      </c>
      <c r="L203" s="285">
        <v>8000</v>
      </c>
      <c r="M203" s="285">
        <v>8000</v>
      </c>
      <c r="N203" s="285">
        <v>8000</v>
      </c>
      <c r="O203" s="285">
        <v>9267</v>
      </c>
      <c r="P203" s="285">
        <v>97267</v>
      </c>
    </row>
    <row r="204" spans="1:16" ht="15.75">
      <c r="A204" s="64" t="s">
        <v>349</v>
      </c>
      <c r="B204" s="321" t="s">
        <v>350</v>
      </c>
      <c r="C204" s="327"/>
      <c r="D204" s="285"/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5"/>
      <c r="P204" s="285"/>
    </row>
    <row r="205" spans="1:16" ht="15.75">
      <c r="A205" s="64" t="s">
        <v>495</v>
      </c>
      <c r="B205" s="321" t="s">
        <v>351</v>
      </c>
      <c r="C205" s="327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</row>
    <row r="206" spans="1:16" s="322" customFormat="1" ht="15.75">
      <c r="A206" s="68" t="s">
        <v>513</v>
      </c>
      <c r="B206" s="88" t="s">
        <v>353</v>
      </c>
      <c r="C206" s="319">
        <v>104212</v>
      </c>
      <c r="D206" s="320">
        <f aca="true" t="shared" si="12" ref="D206:O206">D195+D203</f>
        <v>8000</v>
      </c>
      <c r="E206" s="320">
        <f t="shared" si="12"/>
        <v>8000</v>
      </c>
      <c r="F206" s="320">
        <f t="shared" si="12"/>
        <v>8000</v>
      </c>
      <c r="G206" s="320">
        <f t="shared" si="12"/>
        <v>8000</v>
      </c>
      <c r="H206" s="320">
        <f t="shared" si="12"/>
        <v>8000</v>
      </c>
      <c r="I206" s="320">
        <f t="shared" si="12"/>
        <v>8000</v>
      </c>
      <c r="J206" s="320">
        <f t="shared" si="12"/>
        <v>8000</v>
      </c>
      <c r="K206" s="320">
        <f t="shared" si="12"/>
        <v>8000</v>
      </c>
      <c r="L206" s="320">
        <f t="shared" si="12"/>
        <v>8000</v>
      </c>
      <c r="M206" s="320">
        <f t="shared" si="12"/>
        <v>8000</v>
      </c>
      <c r="N206" s="320">
        <f t="shared" si="12"/>
        <v>8000</v>
      </c>
      <c r="O206" s="320">
        <f t="shared" si="12"/>
        <v>9267</v>
      </c>
      <c r="P206" s="320">
        <f>P200+P203</f>
        <v>98000</v>
      </c>
    </row>
    <row r="207" spans="1:16" ht="15.75">
      <c r="A207" s="64" t="s">
        <v>354</v>
      </c>
      <c r="B207" s="321" t="s">
        <v>355</v>
      </c>
      <c r="C207" s="327"/>
      <c r="D207" s="285"/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5"/>
    </row>
    <row r="208" spans="1:16" ht="15.75">
      <c r="A208" s="64" t="s">
        <v>356</v>
      </c>
      <c r="B208" s="321" t="s">
        <v>357</v>
      </c>
      <c r="C208" s="327"/>
      <c r="D208" s="285"/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5"/>
      <c r="P208" s="285"/>
    </row>
    <row r="209" spans="1:16" ht="15.75">
      <c r="A209" s="64" t="s">
        <v>358</v>
      </c>
      <c r="B209" s="321" t="s">
        <v>359</v>
      </c>
      <c r="C209" s="327"/>
      <c r="D209" s="285"/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5"/>
      <c r="P209" s="285"/>
    </row>
    <row r="210" spans="1:16" ht="15.75">
      <c r="A210" s="64" t="s">
        <v>496</v>
      </c>
      <c r="B210" s="321" t="s">
        <v>360</v>
      </c>
      <c r="C210" s="327"/>
      <c r="D210" s="285"/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5"/>
      <c r="P210" s="285"/>
    </row>
    <row r="211" spans="1:16" s="322" customFormat="1" ht="15.75">
      <c r="A211" s="68" t="s">
        <v>514</v>
      </c>
      <c r="B211" s="88" t="s">
        <v>361</v>
      </c>
      <c r="C211" s="319"/>
      <c r="D211" s="320"/>
      <c r="E211" s="320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</row>
    <row r="212" spans="1:16" s="322" customFormat="1" ht="15.75">
      <c r="A212" s="68" t="s">
        <v>362</v>
      </c>
      <c r="B212" s="88" t="s">
        <v>363</v>
      </c>
      <c r="C212" s="319"/>
      <c r="D212" s="320"/>
      <c r="E212" s="320"/>
      <c r="F212" s="320"/>
      <c r="G212" s="320"/>
      <c r="H212" s="320"/>
      <c r="I212" s="320"/>
      <c r="J212" s="320"/>
      <c r="K212" s="320"/>
      <c r="L212" s="320"/>
      <c r="M212" s="320"/>
      <c r="N212" s="320"/>
      <c r="O212" s="320"/>
      <c r="P212" s="320"/>
    </row>
    <row r="213" spans="1:16" s="322" customFormat="1" ht="15.75">
      <c r="A213" s="121" t="s">
        <v>515</v>
      </c>
      <c r="B213" s="324" t="s">
        <v>364</v>
      </c>
      <c r="C213" s="330">
        <v>104212</v>
      </c>
      <c r="D213" s="320">
        <f aca="true" t="shared" si="13" ref="D213:O213">SUM(D206:D212)</f>
        <v>8000</v>
      </c>
      <c r="E213" s="320">
        <f t="shared" si="13"/>
        <v>8000</v>
      </c>
      <c r="F213" s="320">
        <f t="shared" si="13"/>
        <v>8000</v>
      </c>
      <c r="G213" s="320">
        <f t="shared" si="13"/>
        <v>8000</v>
      </c>
      <c r="H213" s="320">
        <f t="shared" si="13"/>
        <v>8000</v>
      </c>
      <c r="I213" s="320">
        <f t="shared" si="13"/>
        <v>8000</v>
      </c>
      <c r="J213" s="320">
        <f t="shared" si="13"/>
        <v>8000</v>
      </c>
      <c r="K213" s="320">
        <f t="shared" si="13"/>
        <v>8000</v>
      </c>
      <c r="L213" s="320">
        <f t="shared" si="13"/>
        <v>8000</v>
      </c>
      <c r="M213" s="320">
        <f t="shared" si="13"/>
        <v>8000</v>
      </c>
      <c r="N213" s="320">
        <f t="shared" si="13"/>
        <v>8000</v>
      </c>
      <c r="O213" s="320">
        <f t="shared" si="13"/>
        <v>9267</v>
      </c>
      <c r="P213" s="320">
        <f>P206</f>
        <v>98000</v>
      </c>
    </row>
    <row r="214" spans="1:16" s="322" customFormat="1" ht="15.75">
      <c r="A214" s="325" t="s">
        <v>498</v>
      </c>
      <c r="B214" s="326"/>
      <c r="C214" s="334"/>
      <c r="D214" s="320">
        <f aca="true" t="shared" si="14" ref="D214:O214">SUM(D213)</f>
        <v>8000</v>
      </c>
      <c r="E214" s="320">
        <f t="shared" si="14"/>
        <v>8000</v>
      </c>
      <c r="F214" s="320">
        <f t="shared" si="14"/>
        <v>8000</v>
      </c>
      <c r="G214" s="320">
        <f t="shared" si="14"/>
        <v>8000</v>
      </c>
      <c r="H214" s="320">
        <f t="shared" si="14"/>
        <v>8000</v>
      </c>
      <c r="I214" s="320">
        <f t="shared" si="14"/>
        <v>8000</v>
      </c>
      <c r="J214" s="320">
        <f t="shared" si="14"/>
        <v>8000</v>
      </c>
      <c r="K214" s="320">
        <f t="shared" si="14"/>
        <v>8000</v>
      </c>
      <c r="L214" s="320">
        <f t="shared" si="14"/>
        <v>8000</v>
      </c>
      <c r="M214" s="320">
        <f t="shared" si="14"/>
        <v>8000</v>
      </c>
      <c r="N214" s="320">
        <f t="shared" si="14"/>
        <v>8000</v>
      </c>
      <c r="O214" s="320">
        <f t="shared" si="14"/>
        <v>9267</v>
      </c>
      <c r="P214" s="320">
        <f>P213</f>
        <v>98000</v>
      </c>
    </row>
    <row r="215" spans="2:3" ht="15.75">
      <c r="B215" s="336"/>
      <c r="C215" s="337"/>
    </row>
    <row r="216" spans="2:3" ht="15.75">
      <c r="B216" s="336"/>
      <c r="C216" s="337"/>
    </row>
    <row r="217" spans="2:3" ht="15.75">
      <c r="B217" s="336"/>
      <c r="C217" s="337"/>
    </row>
    <row r="218" spans="2:3" ht="15.75">
      <c r="B218" s="336"/>
      <c r="C218" s="337"/>
    </row>
    <row r="219" spans="2:3" ht="15.75">
      <c r="B219" s="336"/>
      <c r="C219" s="337"/>
    </row>
    <row r="220" spans="2:3" ht="15.75">
      <c r="B220" s="336"/>
      <c r="C220" s="337"/>
    </row>
    <row r="221" spans="2:3" ht="15.75">
      <c r="B221" s="336"/>
      <c r="C221" s="337"/>
    </row>
    <row r="222" spans="2:3" ht="15.75">
      <c r="B222" s="336"/>
      <c r="C222" s="337"/>
    </row>
    <row r="223" spans="2:3" ht="15.75">
      <c r="B223" s="336"/>
      <c r="C223" s="337"/>
    </row>
    <row r="224" spans="2:3" ht="15.75">
      <c r="B224" s="336"/>
      <c r="C224" s="337"/>
    </row>
    <row r="225" spans="2:3" ht="15.75">
      <c r="B225" s="336"/>
      <c r="C225" s="337"/>
    </row>
    <row r="226" spans="2:3" ht="15.75">
      <c r="B226" s="336"/>
      <c r="C226" s="337"/>
    </row>
    <row r="227" spans="2:3" ht="15.75">
      <c r="B227" s="336"/>
      <c r="C227" s="33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8" r:id="rId1"/>
  <headerFooter>
    <oddHeader>&amp;R&amp;"-,Félkövér"25.b. 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227"/>
  <sheetViews>
    <sheetView zoomScalePageLayoutView="0" workbookViewId="0" topLeftCell="A193">
      <pane xSplit="3" topLeftCell="P1" activePane="topRight" state="frozen"/>
      <selection pane="topLeft" activeCell="A1" sqref="A1"/>
      <selection pane="topRight" activeCell="A197" sqref="A197"/>
    </sheetView>
  </sheetViews>
  <sheetFormatPr defaultColWidth="9.140625" defaultRowHeight="15"/>
  <cols>
    <col min="1" max="1" width="69.00390625" style="314" customWidth="1"/>
    <col min="2" max="2" width="9.140625" style="314" customWidth="1"/>
    <col min="3" max="3" width="9.140625" style="314" hidden="1" customWidth="1"/>
    <col min="4" max="4" width="10.00390625" style="314" customWidth="1"/>
    <col min="5" max="5" width="12.57421875" style="314" customWidth="1"/>
    <col min="6" max="6" width="11.140625" style="314" customWidth="1"/>
    <col min="7" max="10" width="9.140625" style="314" customWidth="1"/>
    <col min="11" max="11" width="11.140625" style="314" customWidth="1"/>
    <col min="12" max="12" width="12.140625" style="314" customWidth="1"/>
    <col min="13" max="13" width="9.140625" style="314" customWidth="1"/>
    <col min="14" max="14" width="10.421875" style="314" customWidth="1"/>
    <col min="15" max="15" width="10.57421875" style="314" bestFit="1" customWidth="1"/>
    <col min="16" max="16" width="11.7109375" style="314" bestFit="1" customWidth="1"/>
    <col min="17" max="16384" width="9.140625" style="314" customWidth="1"/>
  </cols>
  <sheetData>
    <row r="1" spans="1:3" ht="28.5" customHeight="1">
      <c r="A1" s="100" t="s">
        <v>726</v>
      </c>
      <c r="B1" s="162"/>
      <c r="C1" s="162"/>
    </row>
    <row r="2" spans="1:3" ht="26.25" customHeight="1">
      <c r="A2" s="103" t="s">
        <v>3</v>
      </c>
      <c r="B2" s="162"/>
      <c r="C2" s="162"/>
    </row>
    <row r="4" ht="15.75">
      <c r="A4" s="308" t="s">
        <v>692</v>
      </c>
    </row>
    <row r="5" spans="1:16" s="340" customFormat="1" ht="31.5">
      <c r="A5" s="87" t="s">
        <v>62</v>
      </c>
      <c r="B5" s="88" t="s">
        <v>490</v>
      </c>
      <c r="C5" s="87"/>
      <c r="D5" s="338" t="s">
        <v>785</v>
      </c>
      <c r="E5" s="338" t="s">
        <v>786</v>
      </c>
      <c r="F5" s="338" t="s">
        <v>659</v>
      </c>
      <c r="G5" s="338" t="s">
        <v>660</v>
      </c>
      <c r="H5" s="338" t="s">
        <v>661</v>
      </c>
      <c r="I5" s="338" t="s">
        <v>662</v>
      </c>
      <c r="J5" s="338" t="s">
        <v>663</v>
      </c>
      <c r="K5" s="338" t="s">
        <v>791</v>
      </c>
      <c r="L5" s="338" t="s">
        <v>787</v>
      </c>
      <c r="M5" s="338" t="s">
        <v>788</v>
      </c>
      <c r="N5" s="338" t="s">
        <v>789</v>
      </c>
      <c r="O5" s="338" t="s">
        <v>790</v>
      </c>
      <c r="P5" s="339" t="s">
        <v>792</v>
      </c>
    </row>
    <row r="6" spans="1:16" ht="15.75">
      <c r="A6" s="90" t="s">
        <v>64</v>
      </c>
      <c r="B6" s="90" t="s">
        <v>65</v>
      </c>
      <c r="C6" s="173">
        <v>67357</v>
      </c>
      <c r="D6" s="173">
        <v>5700</v>
      </c>
      <c r="E6" s="173">
        <v>5700</v>
      </c>
      <c r="F6" s="173">
        <v>5700</v>
      </c>
      <c r="G6" s="173">
        <v>5700</v>
      </c>
      <c r="H6" s="173">
        <v>5700</v>
      </c>
      <c r="I6" s="173">
        <v>5700</v>
      </c>
      <c r="J6" s="173">
        <v>5700</v>
      </c>
      <c r="K6" s="173">
        <v>5700</v>
      </c>
      <c r="L6" s="173">
        <v>5700</v>
      </c>
      <c r="M6" s="173">
        <v>6206</v>
      </c>
      <c r="N6" s="173">
        <v>5700</v>
      </c>
      <c r="O6" s="173">
        <v>5700</v>
      </c>
      <c r="P6" s="173">
        <v>68906</v>
      </c>
    </row>
    <row r="7" spans="1:16" ht="15.75">
      <c r="A7" s="90" t="s">
        <v>66</v>
      </c>
      <c r="B7" s="90" t="s">
        <v>67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6" ht="15.75">
      <c r="A8" s="90" t="s">
        <v>68</v>
      </c>
      <c r="B8" s="90" t="s">
        <v>69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ht="15.75">
      <c r="A9" s="90" t="s">
        <v>70</v>
      </c>
      <c r="B9" s="90" t="s">
        <v>71</v>
      </c>
      <c r="C9" s="173">
        <v>200</v>
      </c>
      <c r="D9" s="173"/>
      <c r="E9" s="173"/>
      <c r="F9" s="173">
        <v>50</v>
      </c>
      <c r="G9" s="173"/>
      <c r="H9" s="173">
        <v>50</v>
      </c>
      <c r="I9" s="173"/>
      <c r="J9" s="173"/>
      <c r="K9" s="173"/>
      <c r="L9" s="173">
        <v>50</v>
      </c>
      <c r="M9" s="173"/>
      <c r="N9" s="173">
        <v>50</v>
      </c>
      <c r="O9" s="173"/>
      <c r="P9" s="173">
        <v>200</v>
      </c>
    </row>
    <row r="10" spans="1:16" ht="15.75">
      <c r="A10" s="90" t="s">
        <v>72</v>
      </c>
      <c r="B10" s="90" t="s">
        <v>73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</row>
    <row r="11" spans="1:16" ht="15.75">
      <c r="A11" s="90" t="s">
        <v>74</v>
      </c>
      <c r="B11" s="90" t="s">
        <v>75</v>
      </c>
      <c r="C11" s="173">
        <v>2129</v>
      </c>
      <c r="D11" s="173"/>
      <c r="E11" s="173"/>
      <c r="F11" s="173"/>
      <c r="G11" s="173"/>
      <c r="H11" s="173"/>
      <c r="I11" s="173"/>
      <c r="J11" s="173">
        <v>258</v>
      </c>
      <c r="K11" s="173"/>
      <c r="L11" s="173"/>
      <c r="M11" s="173">
        <v>258</v>
      </c>
      <c r="N11" s="173"/>
      <c r="O11" s="173"/>
      <c r="P11" s="173">
        <v>516</v>
      </c>
    </row>
    <row r="12" spans="1:16" ht="15.75">
      <c r="A12" s="90" t="s">
        <v>76</v>
      </c>
      <c r="B12" s="90" t="s">
        <v>77</v>
      </c>
      <c r="C12" s="173">
        <v>3979</v>
      </c>
      <c r="D12" s="173">
        <v>313</v>
      </c>
      <c r="E12" s="173">
        <v>350</v>
      </c>
      <c r="F12" s="173">
        <v>350</v>
      </c>
      <c r="G12" s="173">
        <v>350</v>
      </c>
      <c r="H12" s="173">
        <v>350</v>
      </c>
      <c r="I12" s="173">
        <v>350</v>
      </c>
      <c r="J12" s="173">
        <v>350</v>
      </c>
      <c r="K12" s="173">
        <v>350</v>
      </c>
      <c r="L12" s="173">
        <v>350</v>
      </c>
      <c r="M12" s="173">
        <v>350</v>
      </c>
      <c r="N12" s="173">
        <v>350</v>
      </c>
      <c r="O12" s="173">
        <v>350</v>
      </c>
      <c r="P12" s="173">
        <v>4163</v>
      </c>
    </row>
    <row r="13" spans="1:16" ht="15.75">
      <c r="A13" s="90" t="s">
        <v>78</v>
      </c>
      <c r="B13" s="90" t="s">
        <v>79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</row>
    <row r="14" spans="1:16" ht="15.75">
      <c r="A14" s="93" t="s">
        <v>80</v>
      </c>
      <c r="B14" s="90" t="s">
        <v>81</v>
      </c>
      <c r="C14" s="173">
        <v>500</v>
      </c>
      <c r="D14" s="173">
        <v>50</v>
      </c>
      <c r="E14" s="173">
        <v>100</v>
      </c>
      <c r="F14" s="173"/>
      <c r="G14" s="173">
        <v>100</v>
      </c>
      <c r="H14" s="173"/>
      <c r="I14" s="173"/>
      <c r="J14" s="173">
        <v>50</v>
      </c>
      <c r="K14" s="173"/>
      <c r="L14" s="173">
        <v>100</v>
      </c>
      <c r="M14" s="173">
        <v>50</v>
      </c>
      <c r="N14" s="173">
        <v>50</v>
      </c>
      <c r="O14" s="173">
        <v>50</v>
      </c>
      <c r="P14" s="173">
        <v>550</v>
      </c>
    </row>
    <row r="15" spans="1:16" ht="15.75">
      <c r="A15" s="93" t="s">
        <v>82</v>
      </c>
      <c r="B15" s="90" t="s">
        <v>83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</row>
    <row r="16" spans="1:16" ht="15.75">
      <c r="A16" s="93" t="s">
        <v>84</v>
      </c>
      <c r="B16" s="90" t="s">
        <v>85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</row>
    <row r="17" spans="1:16" ht="15.75">
      <c r="A17" s="93" t="s">
        <v>86</v>
      </c>
      <c r="B17" s="90" t="s">
        <v>87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</row>
    <row r="18" spans="1:16" s="341" customFormat="1" ht="15.75">
      <c r="A18" s="94" t="s">
        <v>427</v>
      </c>
      <c r="B18" s="110" t="s">
        <v>88</v>
      </c>
      <c r="C18" s="173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3"/>
    </row>
    <row r="19" spans="1:16" s="341" customFormat="1" ht="15.75">
      <c r="A19" s="110" t="s">
        <v>365</v>
      </c>
      <c r="B19" s="110" t="s">
        <v>89</v>
      </c>
      <c r="C19" s="175">
        <f>SUM(C6:C18)</f>
        <v>74165</v>
      </c>
      <c r="D19" s="175">
        <f aca="true" t="shared" si="0" ref="D19:P19">D6+D9+D11+D12+D14</f>
        <v>6063</v>
      </c>
      <c r="E19" s="175">
        <f t="shared" si="0"/>
        <v>6150</v>
      </c>
      <c r="F19" s="175">
        <f t="shared" si="0"/>
        <v>6100</v>
      </c>
      <c r="G19" s="175">
        <f t="shared" si="0"/>
        <v>6150</v>
      </c>
      <c r="H19" s="175">
        <f t="shared" si="0"/>
        <v>6100</v>
      </c>
      <c r="I19" s="175">
        <f t="shared" si="0"/>
        <v>6050</v>
      </c>
      <c r="J19" s="175">
        <f t="shared" si="0"/>
        <v>6358</v>
      </c>
      <c r="K19" s="175">
        <f t="shared" si="0"/>
        <v>6050</v>
      </c>
      <c r="L19" s="175">
        <f t="shared" si="0"/>
        <v>6200</v>
      </c>
      <c r="M19" s="175">
        <f t="shared" si="0"/>
        <v>6864</v>
      </c>
      <c r="N19" s="175">
        <f t="shared" si="0"/>
        <v>6150</v>
      </c>
      <c r="O19" s="175">
        <f t="shared" si="0"/>
        <v>6100</v>
      </c>
      <c r="P19" s="175">
        <f t="shared" si="0"/>
        <v>74335</v>
      </c>
    </row>
    <row r="20" spans="1:16" ht="15.75">
      <c r="A20" s="93" t="s">
        <v>90</v>
      </c>
      <c r="B20" s="90" t="s">
        <v>91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</row>
    <row r="21" spans="1:16" ht="31.5">
      <c r="A21" s="93" t="s">
        <v>92</v>
      </c>
      <c r="B21" s="90" t="s">
        <v>93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</row>
    <row r="22" spans="1:16" ht="15.75">
      <c r="A22" s="93" t="s">
        <v>94</v>
      </c>
      <c r="B22" s="90" t="s">
        <v>95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</row>
    <row r="23" spans="1:16" s="341" customFormat="1" ht="15.75">
      <c r="A23" s="94" t="s">
        <v>366</v>
      </c>
      <c r="B23" s="110" t="s">
        <v>96</v>
      </c>
      <c r="C23" s="173">
        <f>SUM(C20:C22)</f>
        <v>0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</row>
    <row r="24" spans="1:16" s="341" customFormat="1" ht="15.75">
      <c r="A24" s="110" t="s">
        <v>457</v>
      </c>
      <c r="B24" s="110" t="s">
        <v>97</v>
      </c>
      <c r="C24" s="175">
        <f>C19+C23</f>
        <v>74165</v>
      </c>
      <c r="D24" s="175">
        <f>D19</f>
        <v>6063</v>
      </c>
      <c r="E24" s="175">
        <f aca="true" t="shared" si="1" ref="E24:P24">E19</f>
        <v>6150</v>
      </c>
      <c r="F24" s="175">
        <f t="shared" si="1"/>
        <v>6100</v>
      </c>
      <c r="G24" s="175">
        <f t="shared" si="1"/>
        <v>6150</v>
      </c>
      <c r="H24" s="175">
        <f t="shared" si="1"/>
        <v>6100</v>
      </c>
      <c r="I24" s="175">
        <f t="shared" si="1"/>
        <v>6050</v>
      </c>
      <c r="J24" s="175">
        <f t="shared" si="1"/>
        <v>6358</v>
      </c>
      <c r="K24" s="175">
        <f t="shared" si="1"/>
        <v>6050</v>
      </c>
      <c r="L24" s="175">
        <f t="shared" si="1"/>
        <v>6200</v>
      </c>
      <c r="M24" s="175">
        <f t="shared" si="1"/>
        <v>6864</v>
      </c>
      <c r="N24" s="175">
        <f t="shared" si="1"/>
        <v>6150</v>
      </c>
      <c r="O24" s="175">
        <f t="shared" si="1"/>
        <v>6100</v>
      </c>
      <c r="P24" s="175">
        <f t="shared" si="1"/>
        <v>74335</v>
      </c>
    </row>
    <row r="25" spans="1:16" s="341" customFormat="1" ht="15.75">
      <c r="A25" s="94" t="s">
        <v>428</v>
      </c>
      <c r="B25" s="110" t="s">
        <v>98</v>
      </c>
      <c r="C25" s="175">
        <v>20836</v>
      </c>
      <c r="D25" s="175">
        <v>2030</v>
      </c>
      <c r="E25" s="175">
        <v>1650</v>
      </c>
      <c r="F25" s="175">
        <v>1650</v>
      </c>
      <c r="G25" s="175">
        <v>2092</v>
      </c>
      <c r="H25" s="175">
        <v>1650</v>
      </c>
      <c r="I25" s="175">
        <v>1650</v>
      </c>
      <c r="J25" s="175">
        <v>2030</v>
      </c>
      <c r="K25" s="175">
        <v>1650</v>
      </c>
      <c r="L25" s="175">
        <v>1650</v>
      </c>
      <c r="M25" s="175">
        <v>2030</v>
      </c>
      <c r="N25" s="175">
        <v>1650</v>
      </c>
      <c r="O25" s="175">
        <v>1650</v>
      </c>
      <c r="P25" s="175">
        <v>21382</v>
      </c>
    </row>
    <row r="26" spans="1:16" ht="15.75">
      <c r="A26" s="93" t="s">
        <v>99</v>
      </c>
      <c r="B26" s="90" t="s">
        <v>100</v>
      </c>
      <c r="C26" s="173">
        <v>910</v>
      </c>
      <c r="D26" s="173">
        <v>80</v>
      </c>
      <c r="E26" s="173">
        <v>175</v>
      </c>
      <c r="F26" s="173">
        <v>80</v>
      </c>
      <c r="G26" s="173">
        <v>80</v>
      </c>
      <c r="H26" s="173">
        <v>80</v>
      </c>
      <c r="I26" s="173">
        <v>80</v>
      </c>
      <c r="J26" s="173">
        <v>80</v>
      </c>
      <c r="K26" s="173">
        <v>80</v>
      </c>
      <c r="L26" s="173">
        <v>80</v>
      </c>
      <c r="M26" s="173">
        <v>80</v>
      </c>
      <c r="N26" s="173">
        <v>80</v>
      </c>
      <c r="O26" s="173">
        <v>80</v>
      </c>
      <c r="P26" s="173">
        <v>1055</v>
      </c>
    </row>
    <row r="27" spans="1:16" ht="15.75">
      <c r="A27" s="93" t="s">
        <v>101</v>
      </c>
      <c r="B27" s="90" t="s">
        <v>102</v>
      </c>
      <c r="C27" s="173">
        <v>2470</v>
      </c>
      <c r="D27" s="173">
        <v>93</v>
      </c>
      <c r="E27" s="173">
        <v>97</v>
      </c>
      <c r="F27" s="173">
        <v>93</v>
      </c>
      <c r="G27" s="173">
        <v>93</v>
      </c>
      <c r="H27" s="173">
        <v>93</v>
      </c>
      <c r="I27" s="173">
        <v>93</v>
      </c>
      <c r="J27" s="173">
        <v>93</v>
      </c>
      <c r="K27" s="173">
        <v>93</v>
      </c>
      <c r="L27" s="173">
        <v>93</v>
      </c>
      <c r="M27" s="173">
        <v>93</v>
      </c>
      <c r="N27" s="173">
        <v>93</v>
      </c>
      <c r="O27" s="173">
        <v>93</v>
      </c>
      <c r="P27" s="173">
        <v>1120</v>
      </c>
    </row>
    <row r="28" spans="1:16" ht="15.75">
      <c r="A28" s="93" t="s">
        <v>103</v>
      </c>
      <c r="B28" s="90" t="s">
        <v>104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</row>
    <row r="29" spans="1:16" s="341" customFormat="1" ht="15.75">
      <c r="A29" s="94" t="s">
        <v>367</v>
      </c>
      <c r="B29" s="110" t="s">
        <v>105</v>
      </c>
      <c r="C29" s="175">
        <f>SUM(C26:C28)</f>
        <v>3380</v>
      </c>
      <c r="D29" s="175">
        <f aca="true" t="shared" si="2" ref="D29:P29">D26+D27</f>
        <v>173</v>
      </c>
      <c r="E29" s="175">
        <f t="shared" si="2"/>
        <v>272</v>
      </c>
      <c r="F29" s="175">
        <f t="shared" si="2"/>
        <v>173</v>
      </c>
      <c r="G29" s="175">
        <f t="shared" si="2"/>
        <v>173</v>
      </c>
      <c r="H29" s="175">
        <f t="shared" si="2"/>
        <v>173</v>
      </c>
      <c r="I29" s="175">
        <f t="shared" si="2"/>
        <v>173</v>
      </c>
      <c r="J29" s="175">
        <f t="shared" si="2"/>
        <v>173</v>
      </c>
      <c r="K29" s="175">
        <f t="shared" si="2"/>
        <v>173</v>
      </c>
      <c r="L29" s="175">
        <f t="shared" si="2"/>
        <v>173</v>
      </c>
      <c r="M29" s="175">
        <f t="shared" si="2"/>
        <v>173</v>
      </c>
      <c r="N29" s="175">
        <f t="shared" si="2"/>
        <v>173</v>
      </c>
      <c r="O29" s="175">
        <f t="shared" si="2"/>
        <v>173</v>
      </c>
      <c r="P29" s="175">
        <f t="shared" si="2"/>
        <v>2175</v>
      </c>
    </row>
    <row r="30" spans="1:16" ht="15.75">
      <c r="A30" s="93" t="s">
        <v>106</v>
      </c>
      <c r="B30" s="90" t="s">
        <v>107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</row>
    <row r="31" spans="1:16" ht="15.75">
      <c r="A31" s="93" t="s">
        <v>108</v>
      </c>
      <c r="B31" s="90" t="s">
        <v>109</v>
      </c>
      <c r="C31" s="173">
        <v>300</v>
      </c>
      <c r="D31" s="173">
        <v>25</v>
      </c>
      <c r="E31" s="173">
        <v>25</v>
      </c>
      <c r="F31" s="173">
        <v>25</v>
      </c>
      <c r="G31" s="173">
        <v>25</v>
      </c>
      <c r="H31" s="173">
        <v>25</v>
      </c>
      <c r="I31" s="173">
        <v>25</v>
      </c>
      <c r="J31" s="173">
        <v>25</v>
      </c>
      <c r="K31" s="173">
        <v>25</v>
      </c>
      <c r="L31" s="173">
        <v>25</v>
      </c>
      <c r="M31" s="173">
        <v>25</v>
      </c>
      <c r="N31" s="173">
        <v>25</v>
      </c>
      <c r="O31" s="173">
        <v>25</v>
      </c>
      <c r="P31" s="173">
        <v>300</v>
      </c>
    </row>
    <row r="32" spans="1:16" s="341" customFormat="1" ht="15.75">
      <c r="A32" s="94" t="s">
        <v>458</v>
      </c>
      <c r="B32" s="110" t="s">
        <v>110</v>
      </c>
      <c r="C32" s="175">
        <f>SUM(C30:C31)</f>
        <v>300</v>
      </c>
      <c r="D32" s="175">
        <f aca="true" t="shared" si="3" ref="D32:P32">SUM(D31)</f>
        <v>25</v>
      </c>
      <c r="E32" s="175">
        <f t="shared" si="3"/>
        <v>25</v>
      </c>
      <c r="F32" s="175">
        <f t="shared" si="3"/>
        <v>25</v>
      </c>
      <c r="G32" s="175">
        <f t="shared" si="3"/>
        <v>25</v>
      </c>
      <c r="H32" s="175">
        <f t="shared" si="3"/>
        <v>25</v>
      </c>
      <c r="I32" s="175">
        <f t="shared" si="3"/>
        <v>25</v>
      </c>
      <c r="J32" s="175">
        <f t="shared" si="3"/>
        <v>25</v>
      </c>
      <c r="K32" s="175">
        <f t="shared" si="3"/>
        <v>25</v>
      </c>
      <c r="L32" s="175">
        <f t="shared" si="3"/>
        <v>25</v>
      </c>
      <c r="M32" s="175">
        <f t="shared" si="3"/>
        <v>25</v>
      </c>
      <c r="N32" s="175">
        <f t="shared" si="3"/>
        <v>25</v>
      </c>
      <c r="O32" s="175">
        <f t="shared" si="3"/>
        <v>25</v>
      </c>
      <c r="P32" s="175">
        <f t="shared" si="3"/>
        <v>300</v>
      </c>
    </row>
    <row r="33" spans="1:16" ht="15.75">
      <c r="A33" s="93" t="s">
        <v>111</v>
      </c>
      <c r="B33" s="90" t="s">
        <v>112</v>
      </c>
      <c r="C33" s="173">
        <v>5700</v>
      </c>
      <c r="D33" s="173">
        <v>425</v>
      </c>
      <c r="E33" s="173">
        <v>425</v>
      </c>
      <c r="F33" s="173">
        <v>425</v>
      </c>
      <c r="G33" s="173">
        <v>425</v>
      </c>
      <c r="H33" s="173">
        <v>425</v>
      </c>
      <c r="I33" s="173">
        <v>425</v>
      </c>
      <c r="J33" s="173">
        <v>425</v>
      </c>
      <c r="K33" s="173">
        <v>425</v>
      </c>
      <c r="L33" s="173">
        <v>425</v>
      </c>
      <c r="M33" s="173">
        <v>425</v>
      </c>
      <c r="N33" s="173">
        <v>425</v>
      </c>
      <c r="O33" s="173">
        <v>425</v>
      </c>
      <c r="P33" s="173">
        <v>5100</v>
      </c>
    </row>
    <row r="34" spans="1:16" ht="15.75">
      <c r="A34" s="93" t="s">
        <v>113</v>
      </c>
      <c r="B34" s="90" t="s">
        <v>114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</row>
    <row r="35" spans="1:16" ht="15.75">
      <c r="A35" s="93" t="s">
        <v>429</v>
      </c>
      <c r="B35" s="90" t="s">
        <v>115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</row>
    <row r="36" spans="1:16" ht="15.75">
      <c r="A36" s="93"/>
      <c r="B36" s="90" t="s">
        <v>117</v>
      </c>
      <c r="C36" s="173">
        <v>900</v>
      </c>
      <c r="D36" s="173">
        <v>175</v>
      </c>
      <c r="E36" s="173">
        <v>175</v>
      </c>
      <c r="F36" s="173">
        <v>175</v>
      </c>
      <c r="G36" s="173">
        <v>175</v>
      </c>
      <c r="H36" s="173">
        <v>175</v>
      </c>
      <c r="I36" s="173">
        <v>175</v>
      </c>
      <c r="J36" s="173">
        <v>175</v>
      </c>
      <c r="K36" s="173">
        <v>175</v>
      </c>
      <c r="L36" s="173">
        <v>175</v>
      </c>
      <c r="M36" s="173">
        <v>175</v>
      </c>
      <c r="N36" s="173">
        <v>175</v>
      </c>
      <c r="O36" s="173">
        <v>175</v>
      </c>
      <c r="P36" s="173">
        <v>2100</v>
      </c>
    </row>
    <row r="37" spans="1:16" ht="15.75">
      <c r="A37" s="135" t="s">
        <v>430</v>
      </c>
      <c r="B37" s="90" t="s">
        <v>118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</row>
    <row r="38" spans="1:16" ht="15.75">
      <c r="A38" s="93" t="s">
        <v>119</v>
      </c>
      <c r="B38" s="90" t="s">
        <v>120</v>
      </c>
      <c r="C38" s="173">
        <v>400</v>
      </c>
      <c r="D38" s="173">
        <v>33</v>
      </c>
      <c r="E38" s="173">
        <v>33</v>
      </c>
      <c r="F38" s="173">
        <v>33</v>
      </c>
      <c r="G38" s="173">
        <v>33</v>
      </c>
      <c r="H38" s="173">
        <v>33</v>
      </c>
      <c r="I38" s="173">
        <v>33</v>
      </c>
      <c r="J38" s="173">
        <v>33</v>
      </c>
      <c r="K38" s="173">
        <v>33</v>
      </c>
      <c r="L38" s="173">
        <v>33</v>
      </c>
      <c r="M38" s="173">
        <v>33</v>
      </c>
      <c r="N38" s="173">
        <v>33</v>
      </c>
      <c r="O38" s="173">
        <v>37</v>
      </c>
      <c r="P38" s="173">
        <v>400</v>
      </c>
    </row>
    <row r="39" spans="1:16" ht="15.75">
      <c r="A39" s="93" t="s">
        <v>431</v>
      </c>
      <c r="B39" s="90" t="s">
        <v>121</v>
      </c>
      <c r="C39" s="173">
        <v>250</v>
      </c>
      <c r="D39" s="173">
        <v>64</v>
      </c>
      <c r="E39" s="173">
        <v>64</v>
      </c>
      <c r="F39" s="173">
        <v>64</v>
      </c>
      <c r="G39" s="173">
        <v>64</v>
      </c>
      <c r="H39" s="173">
        <v>64</v>
      </c>
      <c r="I39" s="173">
        <v>64</v>
      </c>
      <c r="J39" s="173">
        <v>64</v>
      </c>
      <c r="K39" s="173">
        <v>64</v>
      </c>
      <c r="L39" s="173">
        <v>64</v>
      </c>
      <c r="M39" s="173">
        <v>64</v>
      </c>
      <c r="N39" s="173">
        <v>64</v>
      </c>
      <c r="O39" s="173">
        <v>64</v>
      </c>
      <c r="P39" s="173">
        <v>768</v>
      </c>
    </row>
    <row r="40" spans="1:16" s="341" customFormat="1" ht="15.75">
      <c r="A40" s="94" t="s">
        <v>368</v>
      </c>
      <c r="B40" s="110" t="s">
        <v>122</v>
      </c>
      <c r="C40" s="175">
        <v>7250</v>
      </c>
      <c r="D40" s="175">
        <f aca="true" t="shared" si="4" ref="D40:P40">D33+D36+D38+D39</f>
        <v>697</v>
      </c>
      <c r="E40" s="175">
        <f t="shared" si="4"/>
        <v>697</v>
      </c>
      <c r="F40" s="175">
        <f t="shared" si="4"/>
        <v>697</v>
      </c>
      <c r="G40" s="175">
        <f t="shared" si="4"/>
        <v>697</v>
      </c>
      <c r="H40" s="175">
        <f t="shared" si="4"/>
        <v>697</v>
      </c>
      <c r="I40" s="175">
        <f t="shared" si="4"/>
        <v>697</v>
      </c>
      <c r="J40" s="175">
        <f t="shared" si="4"/>
        <v>697</v>
      </c>
      <c r="K40" s="175">
        <f t="shared" si="4"/>
        <v>697</v>
      </c>
      <c r="L40" s="175">
        <f t="shared" si="4"/>
        <v>697</v>
      </c>
      <c r="M40" s="175">
        <f t="shared" si="4"/>
        <v>697</v>
      </c>
      <c r="N40" s="175">
        <f t="shared" si="4"/>
        <v>697</v>
      </c>
      <c r="O40" s="175">
        <f t="shared" si="4"/>
        <v>701</v>
      </c>
      <c r="P40" s="175">
        <f t="shared" si="4"/>
        <v>8368</v>
      </c>
    </row>
    <row r="41" spans="1:16" ht="15.75">
      <c r="A41" s="93" t="s">
        <v>123</v>
      </c>
      <c r="B41" s="90" t="s">
        <v>124</v>
      </c>
      <c r="C41" s="173">
        <v>150</v>
      </c>
      <c r="D41" s="173"/>
      <c r="E41" s="173"/>
      <c r="F41" s="173"/>
      <c r="G41" s="173"/>
      <c r="H41" s="173"/>
      <c r="I41" s="173"/>
      <c r="J41" s="173"/>
      <c r="K41" s="173">
        <v>150</v>
      </c>
      <c r="L41" s="173"/>
      <c r="M41" s="173"/>
      <c r="N41" s="173"/>
      <c r="O41" s="173"/>
      <c r="P41" s="173">
        <v>150</v>
      </c>
    </row>
    <row r="42" spans="1:16" ht="15.75">
      <c r="A42" s="93" t="s">
        <v>125</v>
      </c>
      <c r="B42" s="90" t="s">
        <v>126</v>
      </c>
      <c r="C42" s="173">
        <v>0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1:16" s="341" customFormat="1" ht="15.75">
      <c r="A43" s="94" t="s">
        <v>369</v>
      </c>
      <c r="B43" s="110" t="s">
        <v>127</v>
      </c>
      <c r="C43" s="175">
        <v>150</v>
      </c>
      <c r="D43" s="175"/>
      <c r="E43" s="175"/>
      <c r="F43" s="175"/>
      <c r="G43" s="175"/>
      <c r="H43" s="175"/>
      <c r="I43" s="175"/>
      <c r="J43" s="175"/>
      <c r="K43" s="175">
        <f>SUM(K41:K42)</f>
        <v>150</v>
      </c>
      <c r="L43" s="175"/>
      <c r="M43" s="175"/>
      <c r="N43" s="175"/>
      <c r="O43" s="175"/>
      <c r="P43" s="175">
        <f>SUM(P41:P42)</f>
        <v>150</v>
      </c>
    </row>
    <row r="44" spans="1:16" ht="15.75">
      <c r="A44" s="93" t="s">
        <v>128</v>
      </c>
      <c r="B44" s="90" t="s">
        <v>129</v>
      </c>
      <c r="C44" s="173">
        <v>2932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</row>
    <row r="45" spans="1:16" ht="15.75">
      <c r="A45" s="93" t="s">
        <v>130</v>
      </c>
      <c r="B45" s="90" t="s">
        <v>131</v>
      </c>
      <c r="C45" s="173"/>
      <c r="D45" s="173">
        <v>190</v>
      </c>
      <c r="E45" s="173">
        <v>190</v>
      </c>
      <c r="F45" s="173">
        <v>190</v>
      </c>
      <c r="G45" s="173">
        <v>190</v>
      </c>
      <c r="H45" s="173">
        <v>190</v>
      </c>
      <c r="I45" s="173">
        <v>190</v>
      </c>
      <c r="J45" s="173">
        <v>190</v>
      </c>
      <c r="K45" s="173">
        <v>190</v>
      </c>
      <c r="L45" s="173">
        <v>190</v>
      </c>
      <c r="M45" s="173">
        <v>190</v>
      </c>
      <c r="N45" s="173">
        <v>190</v>
      </c>
      <c r="O45" s="173">
        <v>210</v>
      </c>
      <c r="P45" s="173">
        <v>2300</v>
      </c>
    </row>
    <row r="46" spans="1:16" ht="15.75">
      <c r="A46" s="93" t="s">
        <v>432</v>
      </c>
      <c r="B46" s="90" t="s">
        <v>132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</row>
    <row r="47" spans="1:16" ht="15.75">
      <c r="A47" s="93" t="s">
        <v>433</v>
      </c>
      <c r="B47" s="90" t="s">
        <v>133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</row>
    <row r="48" spans="1:16" ht="15.75">
      <c r="A48" s="93" t="s">
        <v>134</v>
      </c>
      <c r="B48" s="90" t="s">
        <v>135</v>
      </c>
      <c r="C48" s="173">
        <v>480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</row>
    <row r="49" spans="1:16" s="341" customFormat="1" ht="15.75">
      <c r="A49" s="94" t="s">
        <v>370</v>
      </c>
      <c r="B49" s="110" t="s">
        <v>136</v>
      </c>
      <c r="C49" s="175">
        <v>3412</v>
      </c>
      <c r="D49" s="175">
        <f aca="true" t="shared" si="5" ref="D49:P49">SUM(D45:D48)</f>
        <v>190</v>
      </c>
      <c r="E49" s="175">
        <f t="shared" si="5"/>
        <v>190</v>
      </c>
      <c r="F49" s="175">
        <f t="shared" si="5"/>
        <v>190</v>
      </c>
      <c r="G49" s="175">
        <f t="shared" si="5"/>
        <v>190</v>
      </c>
      <c r="H49" s="175">
        <f t="shared" si="5"/>
        <v>190</v>
      </c>
      <c r="I49" s="175">
        <f t="shared" si="5"/>
        <v>190</v>
      </c>
      <c r="J49" s="175">
        <f t="shared" si="5"/>
        <v>190</v>
      </c>
      <c r="K49" s="175">
        <f t="shared" si="5"/>
        <v>190</v>
      </c>
      <c r="L49" s="175">
        <f t="shared" si="5"/>
        <v>190</v>
      </c>
      <c r="M49" s="175">
        <f t="shared" si="5"/>
        <v>190</v>
      </c>
      <c r="N49" s="175">
        <f t="shared" si="5"/>
        <v>190</v>
      </c>
      <c r="O49" s="175">
        <f t="shared" si="5"/>
        <v>210</v>
      </c>
      <c r="P49" s="175">
        <f t="shared" si="5"/>
        <v>2300</v>
      </c>
    </row>
    <row r="50" spans="1:16" s="341" customFormat="1" ht="15.75">
      <c r="A50" s="94" t="s">
        <v>371</v>
      </c>
      <c r="B50" s="110" t="s">
        <v>137</v>
      </c>
      <c r="C50" s="175">
        <f>C29+C32+C40+C43+C49</f>
        <v>14492</v>
      </c>
      <c r="D50" s="175">
        <f aca="true" t="shared" si="6" ref="D50:P50">D29+D32+D40+D43+D49</f>
        <v>1085</v>
      </c>
      <c r="E50" s="175">
        <f t="shared" si="6"/>
        <v>1184</v>
      </c>
      <c r="F50" s="175">
        <f t="shared" si="6"/>
        <v>1085</v>
      </c>
      <c r="G50" s="175">
        <f t="shared" si="6"/>
        <v>1085</v>
      </c>
      <c r="H50" s="175">
        <f t="shared" si="6"/>
        <v>1085</v>
      </c>
      <c r="I50" s="175">
        <f t="shared" si="6"/>
        <v>1085</v>
      </c>
      <c r="J50" s="175">
        <f t="shared" si="6"/>
        <v>1085</v>
      </c>
      <c r="K50" s="175">
        <f t="shared" si="6"/>
        <v>1235</v>
      </c>
      <c r="L50" s="175">
        <f t="shared" si="6"/>
        <v>1085</v>
      </c>
      <c r="M50" s="175">
        <f t="shared" si="6"/>
        <v>1085</v>
      </c>
      <c r="N50" s="175">
        <f t="shared" si="6"/>
        <v>1085</v>
      </c>
      <c r="O50" s="175">
        <f t="shared" si="6"/>
        <v>1109</v>
      </c>
      <c r="P50" s="175">
        <f t="shared" si="6"/>
        <v>13293</v>
      </c>
    </row>
    <row r="51" spans="1:16" ht="15.75">
      <c r="A51" s="64" t="s">
        <v>138</v>
      </c>
      <c r="B51" s="90" t="s">
        <v>139</v>
      </c>
      <c r="C51" s="175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</row>
    <row r="52" spans="1:16" ht="15.75">
      <c r="A52" s="64" t="s">
        <v>372</v>
      </c>
      <c r="B52" s="90" t="s">
        <v>140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</row>
    <row r="53" spans="1:16" ht="15.75">
      <c r="A53" s="112" t="s">
        <v>434</v>
      </c>
      <c r="B53" s="90" t="s">
        <v>141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</row>
    <row r="54" spans="1:16" ht="15.75">
      <c r="A54" s="112" t="s">
        <v>435</v>
      </c>
      <c r="B54" s="90" t="s">
        <v>142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</row>
    <row r="55" spans="1:16" ht="15.75">
      <c r="A55" s="112" t="s">
        <v>436</v>
      </c>
      <c r="B55" s="90" t="s">
        <v>143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</row>
    <row r="56" spans="1:16" ht="15.75">
      <c r="A56" s="64" t="s">
        <v>437</v>
      </c>
      <c r="B56" s="90" t="s">
        <v>144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</row>
    <row r="57" spans="1:16" ht="15.75">
      <c r="A57" s="64" t="s">
        <v>438</v>
      </c>
      <c r="B57" s="90" t="s">
        <v>145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</row>
    <row r="58" spans="1:16" ht="15.75">
      <c r="A58" s="64" t="s">
        <v>439</v>
      </c>
      <c r="B58" s="90" t="s">
        <v>146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</row>
    <row r="59" spans="1:16" s="341" customFormat="1" ht="15.75">
      <c r="A59" s="68" t="s">
        <v>401</v>
      </c>
      <c r="B59" s="110" t="s">
        <v>147</v>
      </c>
      <c r="C59" s="173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</row>
    <row r="60" spans="1:16" ht="15.75">
      <c r="A60" s="78" t="s">
        <v>440</v>
      </c>
      <c r="B60" s="90" t="s">
        <v>148</v>
      </c>
      <c r="C60" s="175">
        <v>0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</row>
    <row r="61" spans="1:16" ht="15.75">
      <c r="A61" s="78" t="s">
        <v>149</v>
      </c>
      <c r="B61" s="90" t="s">
        <v>150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</row>
    <row r="62" spans="1:16" ht="31.5">
      <c r="A62" s="78" t="s">
        <v>151</v>
      </c>
      <c r="B62" s="90" t="s">
        <v>152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</row>
    <row r="63" spans="1:16" ht="31.5">
      <c r="A63" s="78" t="s">
        <v>402</v>
      </c>
      <c r="B63" s="90" t="s">
        <v>153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  <row r="64" spans="1:16" ht="31.5">
      <c r="A64" s="78" t="s">
        <v>441</v>
      </c>
      <c r="B64" s="90" t="s">
        <v>154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</row>
    <row r="65" spans="1:16" ht="15.75">
      <c r="A65" s="78" t="s">
        <v>404</v>
      </c>
      <c r="B65" s="90" t="s">
        <v>155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</row>
    <row r="66" spans="1:16" ht="31.5">
      <c r="A66" s="78" t="s">
        <v>442</v>
      </c>
      <c r="B66" s="90" t="s">
        <v>156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</row>
    <row r="67" spans="1:16" ht="31.5">
      <c r="A67" s="78" t="s">
        <v>443</v>
      </c>
      <c r="B67" s="90" t="s">
        <v>157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</row>
    <row r="68" spans="1:16" ht="15.75">
      <c r="A68" s="78" t="s">
        <v>158</v>
      </c>
      <c r="B68" s="90" t="s">
        <v>159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</row>
    <row r="69" spans="1:16" ht="15.75">
      <c r="A69" s="78" t="s">
        <v>160</v>
      </c>
      <c r="B69" s="90" t="s">
        <v>161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</row>
    <row r="70" spans="1:16" ht="15.75">
      <c r="A70" s="78" t="s">
        <v>444</v>
      </c>
      <c r="B70" s="90" t="s">
        <v>162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</row>
    <row r="71" spans="1:16" ht="15.75">
      <c r="A71" s="78" t="s">
        <v>628</v>
      </c>
      <c r="B71" s="90" t="s">
        <v>163</v>
      </c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</row>
    <row r="72" spans="1:16" ht="15.75">
      <c r="A72" s="78" t="s">
        <v>629</v>
      </c>
      <c r="B72" s="90" t="s">
        <v>163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</row>
    <row r="73" spans="1:16" s="341" customFormat="1" ht="15.75">
      <c r="A73" s="68" t="s">
        <v>407</v>
      </c>
      <c r="B73" s="110" t="s">
        <v>164</v>
      </c>
      <c r="C73" s="173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</row>
    <row r="74" spans="1:16" ht="15.75">
      <c r="A74" s="310" t="s">
        <v>575</v>
      </c>
      <c r="B74" s="110"/>
      <c r="C74" s="175">
        <v>0</v>
      </c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</row>
    <row r="75" spans="1:16" ht="15.75">
      <c r="A75" s="93" t="s">
        <v>165</v>
      </c>
      <c r="B75" s="90" t="s">
        <v>166</v>
      </c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</row>
    <row r="76" spans="1:16" ht="15.75">
      <c r="A76" s="93" t="s">
        <v>445</v>
      </c>
      <c r="B76" s="90" t="s">
        <v>167</v>
      </c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</row>
    <row r="77" spans="1:16" ht="15.75">
      <c r="A77" s="93" t="s">
        <v>168</v>
      </c>
      <c r="B77" s="90" t="s">
        <v>169</v>
      </c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</row>
    <row r="78" spans="1:16" ht="15.75">
      <c r="A78" s="93" t="s">
        <v>170</v>
      </c>
      <c r="B78" s="90" t="s">
        <v>171</v>
      </c>
      <c r="C78" s="173"/>
      <c r="D78" s="173"/>
      <c r="E78" s="173">
        <v>165</v>
      </c>
      <c r="F78" s="173"/>
      <c r="G78" s="173">
        <v>165</v>
      </c>
      <c r="H78" s="173"/>
      <c r="I78" s="173">
        <v>165</v>
      </c>
      <c r="J78" s="173">
        <v>165</v>
      </c>
      <c r="K78" s="173">
        <v>165</v>
      </c>
      <c r="L78" s="173"/>
      <c r="M78" s="173">
        <v>165</v>
      </c>
      <c r="N78" s="173"/>
      <c r="O78" s="173"/>
      <c r="P78" s="173">
        <v>990</v>
      </c>
    </row>
    <row r="79" spans="1:16" ht="15.75">
      <c r="A79" s="93" t="s">
        <v>172</v>
      </c>
      <c r="B79" s="90" t="s">
        <v>173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</row>
    <row r="80" spans="1:16" ht="15.75">
      <c r="A80" s="93" t="s">
        <v>174</v>
      </c>
      <c r="B80" s="90" t="s">
        <v>175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</row>
    <row r="81" spans="1:16" ht="15.75">
      <c r="A81" s="93" t="s">
        <v>176</v>
      </c>
      <c r="B81" s="90" t="s">
        <v>177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</row>
    <row r="82" spans="1:16" s="341" customFormat="1" ht="15.75">
      <c r="A82" s="94" t="s">
        <v>409</v>
      </c>
      <c r="B82" s="110" t="s">
        <v>178</v>
      </c>
      <c r="C82" s="173"/>
      <c r="D82" s="175"/>
      <c r="E82" s="175">
        <f>SUM(E78:E81)</f>
        <v>165</v>
      </c>
      <c r="F82" s="175"/>
      <c r="G82" s="175">
        <f>SUM(G78:G81)</f>
        <v>165</v>
      </c>
      <c r="H82" s="175"/>
      <c r="I82" s="175">
        <f>SUM(I78:I81)</f>
        <v>165</v>
      </c>
      <c r="J82" s="175">
        <f>SUM(J78:J81)</f>
        <v>165</v>
      </c>
      <c r="K82" s="175">
        <f>SUM(K78:K81)</f>
        <v>165</v>
      </c>
      <c r="L82" s="175"/>
      <c r="M82" s="175">
        <f>SUM(M78:M81)</f>
        <v>165</v>
      </c>
      <c r="N82" s="175"/>
      <c r="O82" s="175"/>
      <c r="P82" s="175">
        <f>SUM(P78:P81)</f>
        <v>990</v>
      </c>
    </row>
    <row r="83" spans="1:16" ht="15.75">
      <c r="A83" s="64" t="s">
        <v>179</v>
      </c>
      <c r="B83" s="90" t="s">
        <v>180</v>
      </c>
      <c r="C83" s="175">
        <v>0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</row>
    <row r="84" spans="1:16" ht="15.75">
      <c r="A84" s="64" t="s">
        <v>181</v>
      </c>
      <c r="B84" s="90" t="s">
        <v>182</v>
      </c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</row>
    <row r="85" spans="1:16" ht="15.75">
      <c r="A85" s="64" t="s">
        <v>183</v>
      </c>
      <c r="B85" s="90" t="s">
        <v>184</v>
      </c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</row>
    <row r="86" spans="1:16" ht="15.75">
      <c r="A86" s="64" t="s">
        <v>185</v>
      </c>
      <c r="B86" s="90" t="s">
        <v>186</v>
      </c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</row>
    <row r="87" spans="1:16" s="341" customFormat="1" ht="15.75">
      <c r="A87" s="68" t="s">
        <v>410</v>
      </c>
      <c r="B87" s="110" t="s">
        <v>187</v>
      </c>
      <c r="C87" s="173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ht="31.5">
      <c r="A88" s="64" t="s">
        <v>188</v>
      </c>
      <c r="B88" s="90" t="s">
        <v>189</v>
      </c>
      <c r="C88" s="175">
        <v>0</v>
      </c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</row>
    <row r="89" spans="1:16" ht="31.5">
      <c r="A89" s="64" t="s">
        <v>446</v>
      </c>
      <c r="B89" s="90" t="s">
        <v>190</v>
      </c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</row>
    <row r="90" spans="1:16" ht="31.5">
      <c r="A90" s="64" t="s">
        <v>447</v>
      </c>
      <c r="B90" s="90" t="s">
        <v>191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</row>
    <row r="91" spans="1:16" ht="15.75">
      <c r="A91" s="64" t="s">
        <v>448</v>
      </c>
      <c r="B91" s="90" t="s">
        <v>192</v>
      </c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</row>
    <row r="92" spans="1:16" ht="31.5">
      <c r="A92" s="64" t="s">
        <v>449</v>
      </c>
      <c r="B92" s="90" t="s">
        <v>193</v>
      </c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</row>
    <row r="93" spans="1:16" ht="31.5">
      <c r="A93" s="64" t="s">
        <v>450</v>
      </c>
      <c r="B93" s="90" t="s">
        <v>194</v>
      </c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</row>
    <row r="94" spans="1:16" ht="15.75">
      <c r="A94" s="64" t="s">
        <v>195</v>
      </c>
      <c r="B94" s="90" t="s">
        <v>196</v>
      </c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</row>
    <row r="95" spans="1:16" ht="15.75">
      <c r="A95" s="64" t="s">
        <v>451</v>
      </c>
      <c r="B95" s="90" t="s">
        <v>197</v>
      </c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</row>
    <row r="96" spans="1:16" s="341" customFormat="1" ht="15.75">
      <c r="A96" s="68" t="s">
        <v>411</v>
      </c>
      <c r="B96" s="110" t="s">
        <v>198</v>
      </c>
      <c r="C96" s="173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</row>
    <row r="97" spans="1:16" ht="15.75">
      <c r="A97" s="310" t="s">
        <v>574</v>
      </c>
      <c r="B97" s="110"/>
      <c r="C97" s="175">
        <v>0</v>
      </c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</row>
    <row r="98" spans="1:16" s="341" customFormat="1" ht="15.75">
      <c r="A98" s="118" t="s">
        <v>459</v>
      </c>
      <c r="B98" s="342" t="s">
        <v>199</v>
      </c>
      <c r="C98" s="175">
        <v>95001</v>
      </c>
      <c r="D98" s="175">
        <f aca="true" t="shared" si="7" ref="D98:P98">D19+D25+D50+D59+D73+D82</f>
        <v>9178</v>
      </c>
      <c r="E98" s="175">
        <f t="shared" si="7"/>
        <v>9149</v>
      </c>
      <c r="F98" s="175">
        <f t="shared" si="7"/>
        <v>8835</v>
      </c>
      <c r="G98" s="175">
        <f t="shared" si="7"/>
        <v>9492</v>
      </c>
      <c r="H98" s="175">
        <f t="shared" si="7"/>
        <v>8835</v>
      </c>
      <c r="I98" s="175">
        <f t="shared" si="7"/>
        <v>8950</v>
      </c>
      <c r="J98" s="175">
        <f t="shared" si="7"/>
        <v>9638</v>
      </c>
      <c r="K98" s="175">
        <f t="shared" si="7"/>
        <v>9100</v>
      </c>
      <c r="L98" s="175">
        <f t="shared" si="7"/>
        <v>8935</v>
      </c>
      <c r="M98" s="175">
        <f t="shared" si="7"/>
        <v>10144</v>
      </c>
      <c r="N98" s="175">
        <f t="shared" si="7"/>
        <v>8885</v>
      </c>
      <c r="O98" s="175">
        <f t="shared" si="7"/>
        <v>8859</v>
      </c>
      <c r="P98" s="175">
        <f t="shared" si="7"/>
        <v>110000</v>
      </c>
    </row>
    <row r="99" spans="1:16" ht="15.75">
      <c r="A99" s="64" t="s">
        <v>452</v>
      </c>
      <c r="B99" s="93" t="s">
        <v>200</v>
      </c>
      <c r="C99" s="175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</row>
    <row r="100" spans="1:16" ht="15.75">
      <c r="A100" s="64" t="s">
        <v>203</v>
      </c>
      <c r="B100" s="93" t="s">
        <v>204</v>
      </c>
      <c r="C100" s="64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</row>
    <row r="101" spans="1:16" ht="15.75">
      <c r="A101" s="64" t="s">
        <v>453</v>
      </c>
      <c r="B101" s="93" t="s">
        <v>205</v>
      </c>
      <c r="C101" s="64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</row>
    <row r="102" spans="1:16" s="341" customFormat="1" ht="15.75">
      <c r="A102" s="68" t="s">
        <v>416</v>
      </c>
      <c r="B102" s="94" t="s">
        <v>207</v>
      </c>
      <c r="C102" s="64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</row>
    <row r="103" spans="1:16" ht="15.75">
      <c r="A103" s="64" t="s">
        <v>454</v>
      </c>
      <c r="B103" s="93" t="s">
        <v>208</v>
      </c>
      <c r="C103" s="311">
        <v>0</v>
      </c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</row>
    <row r="104" spans="1:16" ht="15.75">
      <c r="A104" s="64" t="s">
        <v>422</v>
      </c>
      <c r="B104" s="93" t="s">
        <v>211</v>
      </c>
      <c r="C104" s="185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</row>
    <row r="105" spans="1:16" ht="15.75">
      <c r="A105" s="64" t="s">
        <v>212</v>
      </c>
      <c r="B105" s="93" t="s">
        <v>213</v>
      </c>
      <c r="C105" s="185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</row>
    <row r="106" spans="1:16" ht="15.75">
      <c r="A106" s="64" t="s">
        <v>455</v>
      </c>
      <c r="B106" s="93" t="s">
        <v>214</v>
      </c>
      <c r="C106" s="185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</row>
    <row r="107" spans="1:16" s="341" customFormat="1" ht="15.75">
      <c r="A107" s="68" t="s">
        <v>419</v>
      </c>
      <c r="B107" s="94" t="s">
        <v>215</v>
      </c>
      <c r="C107" s="18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</row>
    <row r="108" spans="1:16" ht="15.75">
      <c r="A108" s="64" t="s">
        <v>216</v>
      </c>
      <c r="B108" s="93" t="s">
        <v>217</v>
      </c>
      <c r="C108" s="311">
        <v>0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</row>
    <row r="109" spans="1:16" ht="15.75">
      <c r="A109" s="64" t="s">
        <v>218</v>
      </c>
      <c r="B109" s="93" t="s">
        <v>219</v>
      </c>
      <c r="C109" s="185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</row>
    <row r="110" spans="1:16" s="341" customFormat="1" ht="15.75">
      <c r="A110" s="68" t="s">
        <v>220</v>
      </c>
      <c r="B110" s="94" t="s">
        <v>221</v>
      </c>
      <c r="C110" s="18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</row>
    <row r="111" spans="1:16" ht="15.75">
      <c r="A111" s="64" t="s">
        <v>222</v>
      </c>
      <c r="B111" s="93" t="s">
        <v>223</v>
      </c>
      <c r="C111" s="311">
        <v>0</v>
      </c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</row>
    <row r="112" spans="1:16" ht="15.75">
      <c r="A112" s="64" t="s">
        <v>224</v>
      </c>
      <c r="B112" s="93" t="s">
        <v>225</v>
      </c>
      <c r="C112" s="185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</row>
    <row r="113" spans="1:16" ht="15.75">
      <c r="A113" s="64" t="s">
        <v>226</v>
      </c>
      <c r="B113" s="93" t="s">
        <v>227</v>
      </c>
      <c r="C113" s="185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</row>
    <row r="114" spans="1:16" s="341" customFormat="1" ht="15.75">
      <c r="A114" s="68" t="s">
        <v>420</v>
      </c>
      <c r="B114" s="94" t="s">
        <v>228</v>
      </c>
      <c r="C114" s="18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</row>
    <row r="115" spans="1:16" ht="15.75">
      <c r="A115" s="64" t="s">
        <v>229</v>
      </c>
      <c r="B115" s="93" t="s">
        <v>230</v>
      </c>
      <c r="C115" s="311">
        <v>0</v>
      </c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</row>
    <row r="116" spans="1:16" ht="15.75">
      <c r="A116" s="64" t="s">
        <v>231</v>
      </c>
      <c r="B116" s="93" t="s">
        <v>232</v>
      </c>
      <c r="C116" s="185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</row>
    <row r="117" spans="1:16" ht="15.75">
      <c r="A117" s="64" t="s">
        <v>456</v>
      </c>
      <c r="B117" s="93" t="s">
        <v>233</v>
      </c>
      <c r="C117" s="185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</row>
    <row r="118" spans="1:16" ht="15.75">
      <c r="A118" s="64" t="s">
        <v>425</v>
      </c>
      <c r="B118" s="93" t="s">
        <v>234</v>
      </c>
      <c r="C118" s="185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</row>
    <row r="119" spans="1:16" s="341" customFormat="1" ht="15.75">
      <c r="A119" s="68" t="s">
        <v>426</v>
      </c>
      <c r="B119" s="94" t="s">
        <v>238</v>
      </c>
      <c r="C119" s="18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</row>
    <row r="120" spans="1:16" ht="15.75">
      <c r="A120" s="64" t="s">
        <v>239</v>
      </c>
      <c r="B120" s="93" t="s">
        <v>240</v>
      </c>
      <c r="C120" s="311">
        <v>0</v>
      </c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</row>
    <row r="121" spans="1:16" s="341" customFormat="1" ht="15.75">
      <c r="A121" s="121" t="s">
        <v>460</v>
      </c>
      <c r="B121" s="118" t="s">
        <v>241</v>
      </c>
      <c r="C121" s="18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</row>
    <row r="122" spans="1:16" s="341" customFormat="1" ht="15.75">
      <c r="A122" s="312" t="s">
        <v>497</v>
      </c>
      <c r="B122" s="312"/>
      <c r="C122" s="311">
        <f>C103+C108+C111+C115+C120</f>
        <v>0</v>
      </c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</row>
    <row r="123" spans="1:16" ht="31.5">
      <c r="A123" s="88" t="s">
        <v>62</v>
      </c>
      <c r="B123" s="88" t="s">
        <v>490</v>
      </c>
      <c r="C123" s="175">
        <f>C99+C122</f>
        <v>0</v>
      </c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</row>
    <row r="124" spans="1:16" ht="15.75">
      <c r="A124" s="90" t="s">
        <v>242</v>
      </c>
      <c r="B124" s="93" t="s">
        <v>243</v>
      </c>
      <c r="C124" s="9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</row>
    <row r="125" spans="1:16" ht="15.75">
      <c r="A125" s="93" t="s">
        <v>244</v>
      </c>
      <c r="B125" s="93" t="s">
        <v>245</v>
      </c>
      <c r="C125" s="9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</row>
    <row r="126" spans="1:16" ht="31.5">
      <c r="A126" s="93" t="s">
        <v>246</v>
      </c>
      <c r="B126" s="93" t="s">
        <v>247</v>
      </c>
      <c r="C126" s="9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</row>
    <row r="127" spans="1:16" ht="15.75">
      <c r="A127" s="93" t="s">
        <v>248</v>
      </c>
      <c r="B127" s="93" t="s">
        <v>249</v>
      </c>
      <c r="C127" s="9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</row>
    <row r="128" spans="1:16" ht="15.75">
      <c r="A128" s="93" t="s">
        <v>250</v>
      </c>
      <c r="B128" s="93" t="s">
        <v>251</v>
      </c>
      <c r="C128" s="9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</row>
    <row r="129" spans="1:16" ht="15.75">
      <c r="A129" s="93" t="s">
        <v>252</v>
      </c>
      <c r="B129" s="93" t="s">
        <v>253</v>
      </c>
      <c r="C129" s="9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</row>
    <row r="130" spans="1:16" s="341" customFormat="1" ht="15.75">
      <c r="A130" s="94" t="s">
        <v>499</v>
      </c>
      <c r="B130" s="94" t="s">
        <v>254</v>
      </c>
      <c r="C130" s="94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</row>
    <row r="131" spans="1:16" ht="15.75">
      <c r="A131" s="93" t="s">
        <v>255</v>
      </c>
      <c r="B131" s="93" t="s">
        <v>256</v>
      </c>
      <c r="C131" s="9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</row>
    <row r="132" spans="1:16" ht="31.5">
      <c r="A132" s="93" t="s">
        <v>257</v>
      </c>
      <c r="B132" s="93" t="s">
        <v>258</v>
      </c>
      <c r="C132" s="9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</row>
    <row r="133" spans="1:16" ht="31.5">
      <c r="A133" s="93" t="s">
        <v>461</v>
      </c>
      <c r="B133" s="93" t="s">
        <v>259</v>
      </c>
      <c r="C133" s="9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</row>
    <row r="134" spans="1:16" ht="31.5">
      <c r="A134" s="93" t="s">
        <v>462</v>
      </c>
      <c r="B134" s="93" t="s">
        <v>260</v>
      </c>
      <c r="C134" s="9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</row>
    <row r="135" spans="1:16" ht="15.75">
      <c r="A135" s="93" t="s">
        <v>463</v>
      </c>
      <c r="B135" s="93" t="s">
        <v>261</v>
      </c>
      <c r="C135" s="9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</row>
    <row r="136" spans="1:16" s="341" customFormat="1" ht="15.75">
      <c r="A136" s="94" t="s">
        <v>500</v>
      </c>
      <c r="B136" s="94" t="s">
        <v>262</v>
      </c>
      <c r="C136" s="94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</row>
    <row r="137" spans="1:16" ht="15.75">
      <c r="A137" s="93" t="s">
        <v>467</v>
      </c>
      <c r="B137" s="93" t="s">
        <v>271</v>
      </c>
      <c r="C137" s="9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</row>
    <row r="138" spans="1:16" ht="15.75">
      <c r="A138" s="93" t="s">
        <v>468</v>
      </c>
      <c r="B138" s="93" t="s">
        <v>272</v>
      </c>
      <c r="C138" s="9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</row>
    <row r="139" spans="1:16" s="341" customFormat="1" ht="15.75">
      <c r="A139" s="94" t="s">
        <v>502</v>
      </c>
      <c r="B139" s="94" t="s">
        <v>273</v>
      </c>
      <c r="C139" s="94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</row>
    <row r="140" spans="1:16" ht="15.75">
      <c r="A140" s="93" t="s">
        <v>469</v>
      </c>
      <c r="B140" s="93" t="s">
        <v>274</v>
      </c>
      <c r="C140" s="9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</row>
    <row r="141" spans="1:16" ht="15.75">
      <c r="A141" s="93" t="s">
        <v>470</v>
      </c>
      <c r="B141" s="93" t="s">
        <v>275</v>
      </c>
      <c r="C141" s="9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</row>
    <row r="142" spans="1:16" ht="15.75">
      <c r="A142" s="93" t="s">
        <v>471</v>
      </c>
      <c r="B142" s="93" t="s">
        <v>276</v>
      </c>
      <c r="C142" s="9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</row>
    <row r="143" spans="1:16" ht="15.75">
      <c r="A143" s="93" t="s">
        <v>472</v>
      </c>
      <c r="B143" s="93" t="s">
        <v>277</v>
      </c>
      <c r="C143" s="9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</row>
    <row r="144" spans="1:16" ht="15.75">
      <c r="A144" s="93" t="s">
        <v>473</v>
      </c>
      <c r="B144" s="93" t="s">
        <v>280</v>
      </c>
      <c r="C144" s="9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</row>
    <row r="145" spans="1:16" ht="15.75">
      <c r="A145" s="93" t="s">
        <v>281</v>
      </c>
      <c r="B145" s="93" t="s">
        <v>282</v>
      </c>
      <c r="C145" s="9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</row>
    <row r="146" spans="1:16" ht="15.75">
      <c r="A146" s="93" t="s">
        <v>474</v>
      </c>
      <c r="B146" s="93" t="s">
        <v>283</v>
      </c>
      <c r="C146" s="9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</row>
    <row r="147" spans="1:16" ht="15.75">
      <c r="A147" s="93" t="s">
        <v>475</v>
      </c>
      <c r="B147" s="93" t="s">
        <v>288</v>
      </c>
      <c r="C147" s="9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</row>
    <row r="148" spans="1:16" s="341" customFormat="1" ht="15.75">
      <c r="A148" s="94" t="s">
        <v>503</v>
      </c>
      <c r="B148" s="94" t="s">
        <v>291</v>
      </c>
      <c r="C148" s="94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</row>
    <row r="149" spans="1:16" ht="15.75">
      <c r="A149" s="93" t="s">
        <v>476</v>
      </c>
      <c r="B149" s="93" t="s">
        <v>292</v>
      </c>
      <c r="C149" s="9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</row>
    <row r="150" spans="1:16" s="341" customFormat="1" ht="15.75">
      <c r="A150" s="94" t="s">
        <v>504</v>
      </c>
      <c r="B150" s="94" t="s">
        <v>293</v>
      </c>
      <c r="C150" s="94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</row>
    <row r="151" spans="1:16" ht="15.75">
      <c r="A151" s="64" t="s">
        <v>294</v>
      </c>
      <c r="B151" s="93" t="s">
        <v>295</v>
      </c>
      <c r="C151" s="9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</row>
    <row r="152" spans="1:16" ht="15.75">
      <c r="A152" s="64" t="s">
        <v>477</v>
      </c>
      <c r="B152" s="93" t="s">
        <v>296</v>
      </c>
      <c r="C152" s="9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</row>
    <row r="153" spans="1:16" ht="15.75">
      <c r="A153" s="64" t="s">
        <v>478</v>
      </c>
      <c r="B153" s="93" t="s">
        <v>297</v>
      </c>
      <c r="C153" s="9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</row>
    <row r="154" spans="1:16" ht="15.75">
      <c r="A154" s="64" t="s">
        <v>479</v>
      </c>
      <c r="B154" s="93" t="s">
        <v>298</v>
      </c>
      <c r="C154" s="9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</row>
    <row r="155" spans="1:16" ht="15.75">
      <c r="A155" s="64" t="s">
        <v>299</v>
      </c>
      <c r="B155" s="93" t="s">
        <v>300</v>
      </c>
      <c r="C155" s="9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</row>
    <row r="156" spans="1:16" ht="15.75">
      <c r="A156" s="64" t="s">
        <v>301</v>
      </c>
      <c r="B156" s="93" t="s">
        <v>302</v>
      </c>
      <c r="C156" s="9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</row>
    <row r="157" spans="1:16" ht="15.75">
      <c r="A157" s="64" t="s">
        <v>303</v>
      </c>
      <c r="B157" s="93" t="s">
        <v>304</v>
      </c>
      <c r="C157" s="9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</row>
    <row r="158" spans="1:16" ht="15.75">
      <c r="A158" s="64" t="s">
        <v>480</v>
      </c>
      <c r="B158" s="93" t="s">
        <v>305</v>
      </c>
      <c r="C158" s="9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</row>
    <row r="159" spans="1:16" ht="15.75">
      <c r="A159" s="64" t="s">
        <v>481</v>
      </c>
      <c r="B159" s="93" t="s">
        <v>306</v>
      </c>
      <c r="C159" s="9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</row>
    <row r="160" spans="1:16" ht="15.75">
      <c r="A160" s="64" t="s">
        <v>482</v>
      </c>
      <c r="B160" s="93" t="s">
        <v>307</v>
      </c>
      <c r="C160" s="9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</row>
    <row r="161" spans="1:16" s="341" customFormat="1" ht="15.75">
      <c r="A161" s="68" t="s">
        <v>505</v>
      </c>
      <c r="B161" s="94" t="s">
        <v>308</v>
      </c>
      <c r="C161" s="94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</row>
    <row r="162" spans="1:16" ht="31.5">
      <c r="A162" s="64" t="s">
        <v>317</v>
      </c>
      <c r="B162" s="93" t="s">
        <v>318</v>
      </c>
      <c r="C162" s="9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</row>
    <row r="163" spans="1:16" ht="31.5">
      <c r="A163" s="93" t="s">
        <v>486</v>
      </c>
      <c r="B163" s="93" t="s">
        <v>319</v>
      </c>
      <c r="C163" s="9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</row>
    <row r="164" spans="1:16" ht="15.75">
      <c r="A164" s="64" t="s">
        <v>487</v>
      </c>
      <c r="B164" s="93" t="s">
        <v>320</v>
      </c>
      <c r="C164" s="9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</row>
    <row r="165" spans="1:16" s="341" customFormat="1" ht="15.75">
      <c r="A165" s="94" t="s">
        <v>507</v>
      </c>
      <c r="B165" s="94" t="s">
        <v>321</v>
      </c>
      <c r="C165" s="94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</row>
    <row r="166" spans="1:16" ht="15.75">
      <c r="A166" s="310" t="s">
        <v>575</v>
      </c>
      <c r="B166" s="343"/>
      <c r="C166" s="34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</row>
    <row r="167" spans="1:16" ht="15.75">
      <c r="A167" s="93" t="s">
        <v>263</v>
      </c>
      <c r="B167" s="93" t="s">
        <v>264</v>
      </c>
      <c r="C167" s="9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</row>
    <row r="168" spans="1:16" ht="31.5">
      <c r="A168" s="93" t="s">
        <v>265</v>
      </c>
      <c r="B168" s="93" t="s">
        <v>266</v>
      </c>
      <c r="C168" s="9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</row>
    <row r="169" spans="1:16" ht="31.5">
      <c r="A169" s="93" t="s">
        <v>464</v>
      </c>
      <c r="B169" s="93" t="s">
        <v>267</v>
      </c>
      <c r="C169" s="9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</row>
    <row r="170" spans="1:16" ht="31.5">
      <c r="A170" s="93" t="s">
        <v>465</v>
      </c>
      <c r="B170" s="93" t="s">
        <v>268</v>
      </c>
      <c r="C170" s="9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</row>
    <row r="171" spans="1:16" ht="15.75">
      <c r="A171" s="93" t="s">
        <v>466</v>
      </c>
      <c r="B171" s="93" t="s">
        <v>269</v>
      </c>
      <c r="C171" s="9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</row>
    <row r="172" spans="1:16" s="341" customFormat="1" ht="15.75">
      <c r="A172" s="94" t="s">
        <v>501</v>
      </c>
      <c r="B172" s="94" t="s">
        <v>270</v>
      </c>
      <c r="C172" s="94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</row>
    <row r="173" spans="1:16" ht="15.75">
      <c r="A173" s="64" t="s">
        <v>483</v>
      </c>
      <c r="B173" s="93" t="s">
        <v>309</v>
      </c>
      <c r="C173" s="9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</row>
    <row r="174" spans="1:16" ht="15.75">
      <c r="A174" s="64" t="s">
        <v>484</v>
      </c>
      <c r="B174" s="93" t="s">
        <v>310</v>
      </c>
      <c r="C174" s="9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</row>
    <row r="175" spans="1:16" ht="15.75">
      <c r="A175" s="64" t="s">
        <v>311</v>
      </c>
      <c r="B175" s="93" t="s">
        <v>312</v>
      </c>
      <c r="C175" s="9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</row>
    <row r="176" spans="1:16" ht="15.75">
      <c r="A176" s="64" t="s">
        <v>485</v>
      </c>
      <c r="B176" s="93" t="s">
        <v>313</v>
      </c>
      <c r="C176" s="9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</row>
    <row r="177" spans="1:16" ht="15.75">
      <c r="A177" s="64" t="s">
        <v>314</v>
      </c>
      <c r="B177" s="93" t="s">
        <v>315</v>
      </c>
      <c r="C177" s="9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</row>
    <row r="178" spans="1:16" s="341" customFormat="1" ht="15.75">
      <c r="A178" s="94" t="s">
        <v>506</v>
      </c>
      <c r="B178" s="94" t="s">
        <v>316</v>
      </c>
      <c r="C178" s="94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</row>
    <row r="179" spans="1:16" ht="31.5">
      <c r="A179" s="64" t="s">
        <v>322</v>
      </c>
      <c r="B179" s="93" t="s">
        <v>323</v>
      </c>
      <c r="C179" s="9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</row>
    <row r="180" spans="1:16" ht="31.5">
      <c r="A180" s="93" t="s">
        <v>488</v>
      </c>
      <c r="B180" s="93" t="s">
        <v>324</v>
      </c>
      <c r="C180" s="9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</row>
    <row r="181" spans="1:16" ht="15.75">
      <c r="A181" s="64" t="s">
        <v>489</v>
      </c>
      <c r="B181" s="93" t="s">
        <v>325</v>
      </c>
      <c r="C181" s="9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</row>
    <row r="182" spans="1:16" s="341" customFormat="1" ht="15.75">
      <c r="A182" s="94" t="s">
        <v>509</v>
      </c>
      <c r="B182" s="94" t="s">
        <v>326</v>
      </c>
      <c r="C182" s="94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</row>
    <row r="183" spans="1:16" ht="15.75">
      <c r="A183" s="310" t="s">
        <v>574</v>
      </c>
      <c r="B183" s="343"/>
      <c r="C183" s="34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</row>
    <row r="184" spans="1:16" s="341" customFormat="1" ht="15.75">
      <c r="A184" s="121" t="s">
        <v>508</v>
      </c>
      <c r="B184" s="118" t="s">
        <v>327</v>
      </c>
      <c r="C184" s="118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</row>
    <row r="185" spans="1:16" ht="15.75">
      <c r="A185" s="313" t="s">
        <v>626</v>
      </c>
      <c r="B185" s="344"/>
      <c r="C185" s="344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</row>
    <row r="186" spans="1:16" ht="15.75">
      <c r="A186" s="313" t="s">
        <v>627</v>
      </c>
      <c r="B186" s="344"/>
      <c r="C186" s="344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</row>
    <row r="187" spans="1:16" ht="15.75">
      <c r="A187" s="64" t="s">
        <v>491</v>
      </c>
      <c r="B187" s="93" t="s">
        <v>328</v>
      </c>
      <c r="C187" s="9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</row>
    <row r="188" spans="1:16" ht="15.75">
      <c r="A188" s="64" t="s">
        <v>329</v>
      </c>
      <c r="B188" s="93" t="s">
        <v>330</v>
      </c>
      <c r="C188" s="9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</row>
    <row r="189" spans="1:16" ht="15.75">
      <c r="A189" s="64" t="s">
        <v>492</v>
      </c>
      <c r="B189" s="93" t="s">
        <v>331</v>
      </c>
      <c r="C189" s="9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</row>
    <row r="190" spans="1:16" s="341" customFormat="1" ht="15.75">
      <c r="A190" s="68" t="s">
        <v>510</v>
      </c>
      <c r="B190" s="94" t="s">
        <v>332</v>
      </c>
      <c r="C190" s="94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</row>
    <row r="191" spans="1:16" ht="15.75">
      <c r="A191" s="64" t="s">
        <v>493</v>
      </c>
      <c r="B191" s="93" t="s">
        <v>333</v>
      </c>
      <c r="C191" s="9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</row>
    <row r="192" spans="1:16" ht="15.75">
      <c r="A192" s="64" t="s">
        <v>334</v>
      </c>
      <c r="B192" s="93" t="s">
        <v>335</v>
      </c>
      <c r="C192" s="9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</row>
    <row r="193" spans="1:16" ht="15.75">
      <c r="A193" s="64" t="s">
        <v>494</v>
      </c>
      <c r="B193" s="93" t="s">
        <v>336</v>
      </c>
      <c r="C193" s="9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</row>
    <row r="194" spans="1:16" ht="15.75">
      <c r="A194" s="64" t="s">
        <v>337</v>
      </c>
      <c r="B194" s="93" t="s">
        <v>338</v>
      </c>
      <c r="C194" s="9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</row>
    <row r="195" spans="1:16" s="341" customFormat="1" ht="15.75">
      <c r="A195" s="68" t="s">
        <v>511</v>
      </c>
      <c r="B195" s="94" t="s">
        <v>339</v>
      </c>
      <c r="C195" s="94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</row>
    <row r="196" spans="1:16" ht="15.75">
      <c r="A196" s="93" t="s">
        <v>624</v>
      </c>
      <c r="B196" s="93" t="s">
        <v>340</v>
      </c>
      <c r="C196" s="93"/>
      <c r="D196" s="173">
        <v>640</v>
      </c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>
        <v>640</v>
      </c>
    </row>
    <row r="197" spans="1:16" ht="15.75">
      <c r="A197" s="93" t="s">
        <v>625</v>
      </c>
      <c r="B197" s="93" t="s">
        <v>340</v>
      </c>
      <c r="C197" s="9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</row>
    <row r="198" spans="1:16" ht="15.75">
      <c r="A198" s="93" t="s">
        <v>622</v>
      </c>
      <c r="B198" s="93" t="s">
        <v>341</v>
      </c>
      <c r="C198" s="9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</row>
    <row r="199" spans="1:16" ht="15.75">
      <c r="A199" s="93" t="s">
        <v>623</v>
      </c>
      <c r="B199" s="93" t="s">
        <v>341</v>
      </c>
      <c r="C199" s="9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</row>
    <row r="200" spans="1:16" s="341" customFormat="1" ht="15.75">
      <c r="A200" s="94" t="s">
        <v>512</v>
      </c>
      <c r="B200" s="94" t="s">
        <v>342</v>
      </c>
      <c r="C200" s="94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</row>
    <row r="201" spans="1:16" ht="15.75">
      <c r="A201" s="64" t="s">
        <v>343</v>
      </c>
      <c r="B201" s="93" t="s">
        <v>344</v>
      </c>
      <c r="C201" s="9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</row>
    <row r="202" spans="1:16" ht="15.75">
      <c r="A202" s="64" t="s">
        <v>345</v>
      </c>
      <c r="B202" s="93" t="s">
        <v>346</v>
      </c>
      <c r="C202" s="9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</row>
    <row r="203" spans="1:16" ht="15.75">
      <c r="A203" s="64" t="s">
        <v>347</v>
      </c>
      <c r="B203" s="93" t="s">
        <v>348</v>
      </c>
      <c r="C203" s="93">
        <v>109493</v>
      </c>
      <c r="D203" s="173">
        <v>8360</v>
      </c>
      <c r="E203" s="173">
        <v>9100</v>
      </c>
      <c r="F203" s="173">
        <v>9100</v>
      </c>
      <c r="G203" s="173">
        <v>9100</v>
      </c>
      <c r="H203" s="173">
        <v>9100</v>
      </c>
      <c r="I203" s="173">
        <v>9100</v>
      </c>
      <c r="J203" s="173">
        <v>9100</v>
      </c>
      <c r="K203" s="173">
        <v>9100</v>
      </c>
      <c r="L203" s="173">
        <v>9100</v>
      </c>
      <c r="M203" s="173">
        <v>9100</v>
      </c>
      <c r="N203" s="173">
        <v>9100</v>
      </c>
      <c r="O203" s="173">
        <v>9100</v>
      </c>
      <c r="P203" s="173">
        <v>109360</v>
      </c>
    </row>
    <row r="204" spans="1:16" ht="15.75">
      <c r="A204" s="64" t="s">
        <v>349</v>
      </c>
      <c r="B204" s="93" t="s">
        <v>350</v>
      </c>
      <c r="C204" s="9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</row>
    <row r="205" spans="1:16" ht="15.75">
      <c r="A205" s="64" t="s">
        <v>495</v>
      </c>
      <c r="B205" s="93" t="s">
        <v>351</v>
      </c>
      <c r="C205" s="9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</row>
    <row r="206" spans="1:16" s="341" customFormat="1" ht="15.75">
      <c r="A206" s="68" t="s">
        <v>513</v>
      </c>
      <c r="B206" s="94" t="s">
        <v>353</v>
      </c>
      <c r="C206" s="94"/>
      <c r="D206" s="175">
        <f aca="true" t="shared" si="8" ref="D206:P206">D196+D203</f>
        <v>9000</v>
      </c>
      <c r="E206" s="175">
        <f t="shared" si="8"/>
        <v>9100</v>
      </c>
      <c r="F206" s="175">
        <f t="shared" si="8"/>
        <v>9100</v>
      </c>
      <c r="G206" s="175">
        <f t="shared" si="8"/>
        <v>9100</v>
      </c>
      <c r="H206" s="175">
        <f t="shared" si="8"/>
        <v>9100</v>
      </c>
      <c r="I206" s="175">
        <f t="shared" si="8"/>
        <v>9100</v>
      </c>
      <c r="J206" s="175">
        <f t="shared" si="8"/>
        <v>9100</v>
      </c>
      <c r="K206" s="175">
        <f t="shared" si="8"/>
        <v>9100</v>
      </c>
      <c r="L206" s="175">
        <f t="shared" si="8"/>
        <v>9100</v>
      </c>
      <c r="M206" s="175">
        <f t="shared" si="8"/>
        <v>9100</v>
      </c>
      <c r="N206" s="175">
        <f t="shared" si="8"/>
        <v>9100</v>
      </c>
      <c r="O206" s="175">
        <f t="shared" si="8"/>
        <v>9100</v>
      </c>
      <c r="P206" s="175">
        <f t="shared" si="8"/>
        <v>110000</v>
      </c>
    </row>
    <row r="207" spans="1:16" ht="15.75">
      <c r="A207" s="64" t="s">
        <v>354</v>
      </c>
      <c r="B207" s="93" t="s">
        <v>355</v>
      </c>
      <c r="C207" s="9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</row>
    <row r="208" spans="1:16" ht="15.75">
      <c r="A208" s="64" t="s">
        <v>356</v>
      </c>
      <c r="B208" s="93" t="s">
        <v>357</v>
      </c>
      <c r="C208" s="9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</row>
    <row r="209" spans="1:16" ht="15.75">
      <c r="A209" s="64" t="s">
        <v>358</v>
      </c>
      <c r="B209" s="93" t="s">
        <v>359</v>
      </c>
      <c r="C209" s="9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</row>
    <row r="210" spans="1:16" ht="15.75">
      <c r="A210" s="64" t="s">
        <v>496</v>
      </c>
      <c r="B210" s="93" t="s">
        <v>360</v>
      </c>
      <c r="C210" s="9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</row>
    <row r="211" spans="1:16" ht="15.75">
      <c r="A211" s="64" t="s">
        <v>514</v>
      </c>
      <c r="B211" s="93" t="s">
        <v>361</v>
      </c>
      <c r="C211" s="9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</row>
    <row r="212" spans="1:16" ht="15.75">
      <c r="A212" s="64" t="s">
        <v>362</v>
      </c>
      <c r="B212" s="93" t="s">
        <v>363</v>
      </c>
      <c r="C212" s="9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</row>
    <row r="213" spans="1:16" s="341" customFormat="1" ht="15.75">
      <c r="A213" s="121" t="s">
        <v>515</v>
      </c>
      <c r="B213" s="118" t="s">
        <v>364</v>
      </c>
      <c r="C213" s="118"/>
      <c r="D213" s="175">
        <f aca="true" t="shared" si="9" ref="D213:P213">D196+D203</f>
        <v>9000</v>
      </c>
      <c r="E213" s="175">
        <f t="shared" si="9"/>
        <v>9100</v>
      </c>
      <c r="F213" s="175">
        <f t="shared" si="9"/>
        <v>9100</v>
      </c>
      <c r="G213" s="175">
        <f t="shared" si="9"/>
        <v>9100</v>
      </c>
      <c r="H213" s="175">
        <f t="shared" si="9"/>
        <v>9100</v>
      </c>
      <c r="I213" s="175">
        <f t="shared" si="9"/>
        <v>9100</v>
      </c>
      <c r="J213" s="175">
        <f t="shared" si="9"/>
        <v>9100</v>
      </c>
      <c r="K213" s="175">
        <f t="shared" si="9"/>
        <v>9100</v>
      </c>
      <c r="L213" s="175">
        <f t="shared" si="9"/>
        <v>9100</v>
      </c>
      <c r="M213" s="175">
        <f t="shared" si="9"/>
        <v>9100</v>
      </c>
      <c r="N213" s="175">
        <f t="shared" si="9"/>
        <v>9100</v>
      </c>
      <c r="O213" s="175">
        <f t="shared" si="9"/>
        <v>9100</v>
      </c>
      <c r="P213" s="175">
        <f t="shared" si="9"/>
        <v>110000</v>
      </c>
    </row>
    <row r="214" spans="1:16" s="341" customFormat="1" ht="15.75">
      <c r="A214" s="312" t="s">
        <v>498</v>
      </c>
      <c r="B214" s="312"/>
      <c r="C214" s="312"/>
      <c r="D214" s="175">
        <f aca="true" t="shared" si="10" ref="D214:P214">SUM(D213)</f>
        <v>9000</v>
      </c>
      <c r="E214" s="175">
        <f t="shared" si="10"/>
        <v>9100</v>
      </c>
      <c r="F214" s="175">
        <f t="shared" si="10"/>
        <v>9100</v>
      </c>
      <c r="G214" s="175">
        <f t="shared" si="10"/>
        <v>9100</v>
      </c>
      <c r="H214" s="175">
        <f t="shared" si="10"/>
        <v>9100</v>
      </c>
      <c r="I214" s="175">
        <f t="shared" si="10"/>
        <v>9100</v>
      </c>
      <c r="J214" s="175">
        <f t="shared" si="10"/>
        <v>9100</v>
      </c>
      <c r="K214" s="175">
        <f t="shared" si="10"/>
        <v>9100</v>
      </c>
      <c r="L214" s="175">
        <f t="shared" si="10"/>
        <v>9100</v>
      </c>
      <c r="M214" s="175">
        <f t="shared" si="10"/>
        <v>9100</v>
      </c>
      <c r="N214" s="175">
        <f t="shared" si="10"/>
        <v>9100</v>
      </c>
      <c r="O214" s="175">
        <f t="shared" si="10"/>
        <v>9100</v>
      </c>
      <c r="P214" s="175">
        <f t="shared" si="10"/>
        <v>110000</v>
      </c>
    </row>
    <row r="215" spans="2:3" ht="15.75">
      <c r="B215" s="308"/>
      <c r="C215" s="308"/>
    </row>
    <row r="216" spans="2:3" ht="15.75">
      <c r="B216" s="308"/>
      <c r="C216" s="308"/>
    </row>
    <row r="217" spans="2:3" ht="15.75">
      <c r="B217" s="308"/>
      <c r="C217" s="308"/>
    </row>
    <row r="218" spans="2:3" ht="15.75">
      <c r="B218" s="308"/>
      <c r="C218" s="308"/>
    </row>
    <row r="219" spans="2:3" ht="15.75">
      <c r="B219" s="308"/>
      <c r="C219" s="308"/>
    </row>
    <row r="220" spans="2:3" ht="15.75">
      <c r="B220" s="308"/>
      <c r="C220" s="308"/>
    </row>
    <row r="221" spans="2:3" ht="15.75">
      <c r="B221" s="308"/>
      <c r="C221" s="308"/>
    </row>
    <row r="222" spans="2:3" ht="15.75">
      <c r="B222" s="308"/>
      <c r="C222" s="308"/>
    </row>
    <row r="223" spans="2:3" ht="15.75">
      <c r="B223" s="308"/>
      <c r="C223" s="308"/>
    </row>
    <row r="224" spans="2:3" ht="15.75">
      <c r="B224" s="308"/>
      <c r="C224" s="308"/>
    </row>
    <row r="225" spans="2:3" ht="15.75">
      <c r="B225" s="308"/>
      <c r="C225" s="308"/>
    </row>
    <row r="226" spans="2:3" ht="15.75">
      <c r="B226" s="308"/>
      <c r="C226" s="308"/>
    </row>
    <row r="227" spans="2:3" ht="15.75">
      <c r="B227" s="308"/>
      <c r="C227" s="308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40" r:id="rId1"/>
  <headerFooter>
    <oddHeader>&amp;R&amp;"-,Félkövér"25.c.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83.7109375" style="99" bestFit="1" customWidth="1"/>
    <col min="2" max="2" width="9.140625" style="84" customWidth="1"/>
    <col min="3" max="3" width="13.00390625" style="84" customWidth="1"/>
    <col min="4" max="4" width="14.140625" style="84" customWidth="1"/>
    <col min="5" max="5" width="13.28125" style="84" customWidth="1"/>
    <col min="6" max="6" width="9.140625" style="83" customWidth="1"/>
    <col min="7" max="7" width="11.7109375" style="84" customWidth="1"/>
    <col min="8" max="9" width="9.140625" style="84" customWidth="1"/>
    <col min="10" max="10" width="13.421875" style="84" customWidth="1"/>
    <col min="11" max="16384" width="9.140625" style="84" customWidth="1"/>
  </cols>
  <sheetData>
    <row r="1" spans="1:5" ht="24" customHeight="1">
      <c r="A1" s="399" t="s">
        <v>713</v>
      </c>
      <c r="B1" s="400"/>
      <c r="C1" s="400"/>
      <c r="D1" s="400"/>
      <c r="E1" s="401"/>
    </row>
    <row r="2" spans="1:5" ht="24" customHeight="1">
      <c r="A2" s="402" t="s">
        <v>543</v>
      </c>
      <c r="B2" s="400"/>
      <c r="C2" s="400"/>
      <c r="D2" s="400"/>
      <c r="E2" s="401"/>
    </row>
    <row r="3" ht="15.75">
      <c r="A3" s="85"/>
    </row>
    <row r="4" ht="15.75">
      <c r="A4" s="86" t="s">
        <v>647</v>
      </c>
    </row>
    <row r="5" spans="1:5" ht="31.5">
      <c r="A5" s="87" t="s">
        <v>62</v>
      </c>
      <c r="B5" s="88" t="s">
        <v>24</v>
      </c>
      <c r="C5" s="89" t="s">
        <v>576</v>
      </c>
      <c r="D5" s="89" t="s">
        <v>577</v>
      </c>
      <c r="E5" s="89" t="s">
        <v>8</v>
      </c>
    </row>
    <row r="6" spans="1:5" ht="15" customHeight="1">
      <c r="A6" s="90" t="s">
        <v>242</v>
      </c>
      <c r="B6" s="91" t="s">
        <v>243</v>
      </c>
      <c r="C6" s="92">
        <v>147776</v>
      </c>
      <c r="D6" s="92"/>
      <c r="E6" s="92">
        <f>SUM(C6:D6)</f>
        <v>147776</v>
      </c>
    </row>
    <row r="7" spans="1:5" ht="15" customHeight="1">
      <c r="A7" s="93" t="s">
        <v>244</v>
      </c>
      <c r="B7" s="91" t="s">
        <v>245</v>
      </c>
      <c r="C7" s="92">
        <v>100302</v>
      </c>
      <c r="D7" s="92"/>
      <c r="E7" s="92">
        <f aca="true" t="shared" si="0" ref="E7:E68">SUM(C7:D7)</f>
        <v>100302</v>
      </c>
    </row>
    <row r="8" spans="1:5" ht="15" customHeight="1">
      <c r="A8" s="93" t="s">
        <v>246</v>
      </c>
      <c r="B8" s="91" t="s">
        <v>247</v>
      </c>
      <c r="C8" s="92">
        <v>57574</v>
      </c>
      <c r="D8" s="92"/>
      <c r="E8" s="92">
        <f t="shared" si="0"/>
        <v>57574</v>
      </c>
    </row>
    <row r="9" spans="1:5" ht="15" customHeight="1">
      <c r="A9" s="93" t="s">
        <v>248</v>
      </c>
      <c r="B9" s="91" t="s">
        <v>249</v>
      </c>
      <c r="C9" s="92">
        <v>6526</v>
      </c>
      <c r="D9" s="92"/>
      <c r="E9" s="92">
        <f t="shared" si="0"/>
        <v>6526</v>
      </c>
    </row>
    <row r="10" spans="1:5" ht="15" customHeight="1">
      <c r="A10" s="93" t="s">
        <v>250</v>
      </c>
      <c r="B10" s="91" t="s">
        <v>251</v>
      </c>
      <c r="C10" s="92"/>
      <c r="D10" s="92"/>
      <c r="E10" s="92">
        <f t="shared" si="0"/>
        <v>0</v>
      </c>
    </row>
    <row r="11" spans="1:5" ht="15" customHeight="1">
      <c r="A11" s="93" t="s">
        <v>252</v>
      </c>
      <c r="B11" s="91" t="s">
        <v>253</v>
      </c>
      <c r="C11" s="92"/>
      <c r="D11" s="92"/>
      <c r="E11" s="92">
        <f t="shared" si="0"/>
        <v>0</v>
      </c>
    </row>
    <row r="12" spans="1:5" ht="15" customHeight="1">
      <c r="A12" s="94" t="s">
        <v>499</v>
      </c>
      <c r="B12" s="95" t="s">
        <v>254</v>
      </c>
      <c r="C12" s="96">
        <f>C6+C7+C8+C9</f>
        <v>312178</v>
      </c>
      <c r="D12" s="96"/>
      <c r="E12" s="92">
        <f t="shared" si="0"/>
        <v>312178</v>
      </c>
    </row>
    <row r="13" spans="1:5" ht="15" customHeight="1">
      <c r="A13" s="93" t="s">
        <v>255</v>
      </c>
      <c r="B13" s="91" t="s">
        <v>256</v>
      </c>
      <c r="C13" s="92"/>
      <c r="D13" s="92"/>
      <c r="E13" s="92">
        <f t="shared" si="0"/>
        <v>0</v>
      </c>
    </row>
    <row r="14" spans="1:5" ht="15" customHeight="1">
      <c r="A14" s="93" t="s">
        <v>257</v>
      </c>
      <c r="B14" s="91" t="s">
        <v>258</v>
      </c>
      <c r="C14" s="92"/>
      <c r="D14" s="92"/>
      <c r="E14" s="92">
        <f t="shared" si="0"/>
        <v>0</v>
      </c>
    </row>
    <row r="15" spans="1:5" ht="15" customHeight="1">
      <c r="A15" s="93" t="s">
        <v>461</v>
      </c>
      <c r="B15" s="91" t="s">
        <v>259</v>
      </c>
      <c r="C15" s="92"/>
      <c r="D15" s="92"/>
      <c r="E15" s="92">
        <f t="shared" si="0"/>
        <v>0</v>
      </c>
    </row>
    <row r="16" spans="1:5" ht="15" customHeight="1">
      <c r="A16" s="93" t="s">
        <v>462</v>
      </c>
      <c r="B16" s="91" t="s">
        <v>260</v>
      </c>
      <c r="C16" s="92"/>
      <c r="D16" s="92"/>
      <c r="E16" s="92">
        <f t="shared" si="0"/>
        <v>0</v>
      </c>
    </row>
    <row r="17" spans="1:5" ht="15" customHeight="1">
      <c r="A17" s="93" t="s">
        <v>463</v>
      </c>
      <c r="B17" s="91" t="s">
        <v>261</v>
      </c>
      <c r="C17" s="92">
        <v>17100</v>
      </c>
      <c r="D17" s="92"/>
      <c r="E17" s="92">
        <f t="shared" si="0"/>
        <v>17100</v>
      </c>
    </row>
    <row r="18" spans="1:5" ht="15" customHeight="1">
      <c r="A18" s="94" t="s">
        <v>500</v>
      </c>
      <c r="B18" s="95" t="s">
        <v>262</v>
      </c>
      <c r="C18" s="96">
        <f>SUM(C12:C17)</f>
        <v>329278</v>
      </c>
      <c r="D18" s="96"/>
      <c r="E18" s="92">
        <f t="shared" si="0"/>
        <v>329278</v>
      </c>
    </row>
    <row r="19" spans="1:5" ht="15" customHeight="1">
      <c r="A19" s="93" t="s">
        <v>467</v>
      </c>
      <c r="B19" s="91" t="s">
        <v>271</v>
      </c>
      <c r="C19" s="92"/>
      <c r="D19" s="92"/>
      <c r="E19" s="92">
        <f t="shared" si="0"/>
        <v>0</v>
      </c>
    </row>
    <row r="20" spans="1:5" ht="15" customHeight="1">
      <c r="A20" s="93" t="s">
        <v>468</v>
      </c>
      <c r="B20" s="91" t="s">
        <v>272</v>
      </c>
      <c r="C20" s="92"/>
      <c r="D20" s="92"/>
      <c r="E20" s="92">
        <f t="shared" si="0"/>
        <v>0</v>
      </c>
    </row>
    <row r="21" spans="1:5" ht="15" customHeight="1">
      <c r="A21" s="94" t="s">
        <v>502</v>
      </c>
      <c r="B21" s="95" t="s">
        <v>273</v>
      </c>
      <c r="C21" s="96"/>
      <c r="D21" s="96"/>
      <c r="E21" s="92">
        <f t="shared" si="0"/>
        <v>0</v>
      </c>
    </row>
    <row r="22" spans="1:5" ht="15" customHeight="1">
      <c r="A22" s="93" t="s">
        <v>469</v>
      </c>
      <c r="B22" s="91" t="s">
        <v>274</v>
      </c>
      <c r="C22" s="92"/>
      <c r="D22" s="92"/>
      <c r="E22" s="92">
        <f t="shared" si="0"/>
        <v>0</v>
      </c>
    </row>
    <row r="23" spans="1:5" ht="15" customHeight="1">
      <c r="A23" s="93" t="s">
        <v>470</v>
      </c>
      <c r="B23" s="91" t="s">
        <v>275</v>
      </c>
      <c r="C23" s="92"/>
      <c r="D23" s="92"/>
      <c r="E23" s="92">
        <f t="shared" si="0"/>
        <v>0</v>
      </c>
    </row>
    <row r="24" spans="1:5" ht="15" customHeight="1">
      <c r="A24" s="93" t="s">
        <v>471</v>
      </c>
      <c r="B24" s="91" t="s">
        <v>276</v>
      </c>
      <c r="C24" s="92">
        <v>78000</v>
      </c>
      <c r="D24" s="92"/>
      <c r="E24" s="92">
        <f t="shared" si="0"/>
        <v>78000</v>
      </c>
    </row>
    <row r="25" spans="1:5" ht="15" customHeight="1">
      <c r="A25" s="93" t="s">
        <v>472</v>
      </c>
      <c r="B25" s="91" t="s">
        <v>277</v>
      </c>
      <c r="C25" s="92">
        <v>65000</v>
      </c>
      <c r="D25" s="92"/>
      <c r="E25" s="92">
        <f t="shared" si="0"/>
        <v>65000</v>
      </c>
    </row>
    <row r="26" spans="1:5" ht="15" customHeight="1">
      <c r="A26" s="93" t="s">
        <v>473</v>
      </c>
      <c r="B26" s="91" t="s">
        <v>280</v>
      </c>
      <c r="C26" s="92"/>
      <c r="D26" s="92"/>
      <c r="E26" s="92">
        <f t="shared" si="0"/>
        <v>0</v>
      </c>
    </row>
    <row r="27" spans="1:5" ht="15" customHeight="1">
      <c r="A27" s="93" t="s">
        <v>281</v>
      </c>
      <c r="B27" s="91" t="s">
        <v>282</v>
      </c>
      <c r="C27" s="92"/>
      <c r="D27" s="92"/>
      <c r="E27" s="92">
        <f t="shared" si="0"/>
        <v>0</v>
      </c>
    </row>
    <row r="28" spans="1:5" ht="15" customHeight="1">
      <c r="A28" s="93" t="s">
        <v>474</v>
      </c>
      <c r="B28" s="91" t="s">
        <v>283</v>
      </c>
      <c r="C28" s="92">
        <v>19000</v>
      </c>
      <c r="D28" s="92"/>
      <c r="E28" s="92">
        <f t="shared" si="0"/>
        <v>19000</v>
      </c>
    </row>
    <row r="29" spans="1:5" ht="15" customHeight="1">
      <c r="A29" s="93" t="s">
        <v>475</v>
      </c>
      <c r="B29" s="91" t="s">
        <v>288</v>
      </c>
      <c r="C29" s="92">
        <v>2000</v>
      </c>
      <c r="D29" s="92"/>
      <c r="E29" s="92">
        <f t="shared" si="0"/>
        <v>2000</v>
      </c>
    </row>
    <row r="30" spans="1:5" ht="15" customHeight="1">
      <c r="A30" s="94" t="s">
        <v>503</v>
      </c>
      <c r="B30" s="95" t="s">
        <v>291</v>
      </c>
      <c r="C30" s="96"/>
      <c r="D30" s="96"/>
      <c r="E30" s="96">
        <f>E25+E26+E27+E28+E29</f>
        <v>86000</v>
      </c>
    </row>
    <row r="31" spans="1:5" ht="15" customHeight="1">
      <c r="A31" s="93" t="s">
        <v>476</v>
      </c>
      <c r="B31" s="91" t="s">
        <v>292</v>
      </c>
      <c r="C31" s="92"/>
      <c r="D31" s="92"/>
      <c r="E31" s="92">
        <f t="shared" si="0"/>
        <v>0</v>
      </c>
    </row>
    <row r="32" spans="1:5" ht="15" customHeight="1">
      <c r="A32" s="94" t="s">
        <v>504</v>
      </c>
      <c r="B32" s="95" t="s">
        <v>293</v>
      </c>
      <c r="C32" s="96">
        <f>C24+C25+C28+C29</f>
        <v>164000</v>
      </c>
      <c r="D32" s="96"/>
      <c r="E32" s="96">
        <f t="shared" si="0"/>
        <v>164000</v>
      </c>
    </row>
    <row r="33" spans="1:5" ht="15" customHeight="1">
      <c r="A33" s="64" t="s">
        <v>294</v>
      </c>
      <c r="B33" s="91" t="s">
        <v>295</v>
      </c>
      <c r="C33" s="92"/>
      <c r="D33" s="92">
        <v>20000</v>
      </c>
      <c r="E33" s="92">
        <f t="shared" si="0"/>
        <v>20000</v>
      </c>
    </row>
    <row r="34" spans="1:5" ht="15" customHeight="1">
      <c r="A34" s="64" t="s">
        <v>477</v>
      </c>
      <c r="B34" s="91" t="s">
        <v>296</v>
      </c>
      <c r="C34" s="92"/>
      <c r="D34" s="92">
        <v>16350</v>
      </c>
      <c r="E34" s="92">
        <f t="shared" si="0"/>
        <v>16350</v>
      </c>
    </row>
    <row r="35" spans="1:5" ht="15" customHeight="1">
      <c r="A35" s="64" t="s">
        <v>478</v>
      </c>
      <c r="B35" s="91" t="s">
        <v>297</v>
      </c>
      <c r="C35" s="92"/>
      <c r="D35" s="92">
        <v>8373</v>
      </c>
      <c r="E35" s="92">
        <f t="shared" si="0"/>
        <v>8373</v>
      </c>
    </row>
    <row r="36" spans="1:5" ht="15" customHeight="1">
      <c r="A36" s="64" t="s">
        <v>479</v>
      </c>
      <c r="B36" s="91" t="s">
        <v>298</v>
      </c>
      <c r="C36" s="92"/>
      <c r="D36" s="92">
        <v>700</v>
      </c>
      <c r="E36" s="92">
        <f t="shared" si="0"/>
        <v>700</v>
      </c>
    </row>
    <row r="37" spans="1:5" ht="15" customHeight="1">
      <c r="A37" s="64" t="s">
        <v>299</v>
      </c>
      <c r="B37" s="91" t="s">
        <v>300</v>
      </c>
      <c r="C37" s="92">
        <v>6000</v>
      </c>
      <c r="D37" s="92"/>
      <c r="E37" s="92">
        <f t="shared" si="0"/>
        <v>6000</v>
      </c>
    </row>
    <row r="38" spans="1:5" ht="15" customHeight="1">
      <c r="A38" s="64" t="s">
        <v>301</v>
      </c>
      <c r="B38" s="91" t="s">
        <v>302</v>
      </c>
      <c r="C38" s="92"/>
      <c r="D38" s="92">
        <v>9500</v>
      </c>
      <c r="E38" s="92">
        <f t="shared" si="0"/>
        <v>9500</v>
      </c>
    </row>
    <row r="39" spans="1:5" ht="15" customHeight="1">
      <c r="A39" s="64" t="s">
        <v>303</v>
      </c>
      <c r="B39" s="91" t="s">
        <v>304</v>
      </c>
      <c r="C39" s="92"/>
      <c r="D39" s="92"/>
      <c r="E39" s="92">
        <f t="shared" si="0"/>
        <v>0</v>
      </c>
    </row>
    <row r="40" spans="1:5" ht="15" customHeight="1">
      <c r="A40" s="64" t="s">
        <v>480</v>
      </c>
      <c r="B40" s="91" t="s">
        <v>305</v>
      </c>
      <c r="C40" s="92"/>
      <c r="D40" s="92"/>
      <c r="E40" s="92">
        <f t="shared" si="0"/>
        <v>0</v>
      </c>
    </row>
    <row r="41" spans="1:5" ht="15" customHeight="1">
      <c r="A41" s="64" t="s">
        <v>481</v>
      </c>
      <c r="B41" s="91" t="s">
        <v>306</v>
      </c>
      <c r="C41" s="92"/>
      <c r="D41" s="92"/>
      <c r="E41" s="92">
        <f t="shared" si="0"/>
        <v>0</v>
      </c>
    </row>
    <row r="42" spans="1:5" ht="15" customHeight="1">
      <c r="A42" s="64" t="s">
        <v>482</v>
      </c>
      <c r="B42" s="91" t="s">
        <v>777</v>
      </c>
      <c r="C42" s="92"/>
      <c r="D42" s="92">
        <v>1400</v>
      </c>
      <c r="E42" s="92">
        <f t="shared" si="0"/>
        <v>1400</v>
      </c>
    </row>
    <row r="43" spans="1:5" ht="15" customHeight="1">
      <c r="A43" s="68" t="s">
        <v>505</v>
      </c>
      <c r="B43" s="95" t="s">
        <v>308</v>
      </c>
      <c r="C43" s="96">
        <f>SUM(C37:C42)</f>
        <v>6000</v>
      </c>
      <c r="D43" s="96">
        <f>D33+D34+D35+D36+D37+D38+D39+D40+E42</f>
        <v>56323</v>
      </c>
      <c r="E43" s="96">
        <f t="shared" si="0"/>
        <v>62323</v>
      </c>
    </row>
    <row r="44" spans="1:5" ht="15" customHeight="1">
      <c r="A44" s="64" t="s">
        <v>317</v>
      </c>
      <c r="B44" s="91" t="s">
        <v>318</v>
      </c>
      <c r="C44" s="92"/>
      <c r="D44" s="92"/>
      <c r="E44" s="92">
        <f t="shared" si="0"/>
        <v>0</v>
      </c>
    </row>
    <row r="45" spans="1:5" ht="15" customHeight="1">
      <c r="A45" s="93" t="s">
        <v>486</v>
      </c>
      <c r="B45" s="91" t="s">
        <v>319</v>
      </c>
      <c r="C45" s="92"/>
      <c r="D45" s="92"/>
      <c r="E45" s="92">
        <f t="shared" si="0"/>
        <v>0</v>
      </c>
    </row>
    <row r="46" spans="1:5" ht="15" customHeight="1">
      <c r="A46" s="64" t="s">
        <v>487</v>
      </c>
      <c r="B46" s="91" t="s">
        <v>709</v>
      </c>
      <c r="C46" s="92"/>
      <c r="D46" s="92">
        <v>10962</v>
      </c>
      <c r="E46" s="92">
        <v>10962</v>
      </c>
    </row>
    <row r="47" spans="1:5" ht="15" customHeight="1">
      <c r="A47" s="94" t="s">
        <v>507</v>
      </c>
      <c r="B47" s="95" t="s">
        <v>321</v>
      </c>
      <c r="C47" s="96"/>
      <c r="D47" s="96">
        <f>SUM(D46)</f>
        <v>10962</v>
      </c>
      <c r="E47" s="96">
        <v>10962</v>
      </c>
    </row>
    <row r="48" spans="1:5" ht="15" customHeight="1">
      <c r="A48" s="97" t="s">
        <v>575</v>
      </c>
      <c r="B48" s="95"/>
      <c r="C48" s="92"/>
      <c r="D48" s="92"/>
      <c r="E48" s="92">
        <f t="shared" si="0"/>
        <v>0</v>
      </c>
    </row>
    <row r="49" spans="1:5" ht="15" customHeight="1">
      <c r="A49" s="93" t="s">
        <v>263</v>
      </c>
      <c r="B49" s="91" t="s">
        <v>264</v>
      </c>
      <c r="C49" s="92"/>
      <c r="D49" s="92"/>
      <c r="E49" s="92">
        <f t="shared" si="0"/>
        <v>0</v>
      </c>
    </row>
    <row r="50" spans="1:5" ht="15" customHeight="1">
      <c r="A50" s="93" t="s">
        <v>265</v>
      </c>
      <c r="B50" s="91" t="s">
        <v>266</v>
      </c>
      <c r="C50" s="92"/>
      <c r="D50" s="92"/>
      <c r="E50" s="92">
        <f t="shared" si="0"/>
        <v>0</v>
      </c>
    </row>
    <row r="51" spans="1:5" ht="15" customHeight="1">
      <c r="A51" s="93" t="s">
        <v>464</v>
      </c>
      <c r="B51" s="91" t="s">
        <v>267</v>
      </c>
      <c r="C51" s="92"/>
      <c r="D51" s="92"/>
      <c r="E51" s="92">
        <f t="shared" si="0"/>
        <v>0</v>
      </c>
    </row>
    <row r="52" spans="1:5" ht="15" customHeight="1">
      <c r="A52" s="93" t="s">
        <v>465</v>
      </c>
      <c r="B52" s="91" t="s">
        <v>268</v>
      </c>
      <c r="C52" s="92"/>
      <c r="D52" s="92"/>
      <c r="E52" s="92">
        <f t="shared" si="0"/>
        <v>0</v>
      </c>
    </row>
    <row r="53" spans="1:5" ht="15" customHeight="1">
      <c r="A53" s="93" t="s">
        <v>466</v>
      </c>
      <c r="B53" s="91" t="s">
        <v>269</v>
      </c>
      <c r="C53" s="92"/>
      <c r="D53" s="92"/>
      <c r="E53" s="92">
        <f t="shared" si="0"/>
        <v>0</v>
      </c>
    </row>
    <row r="54" spans="1:5" ht="15" customHeight="1">
      <c r="A54" s="94" t="s">
        <v>501</v>
      </c>
      <c r="B54" s="95" t="s">
        <v>270</v>
      </c>
      <c r="C54" s="96"/>
      <c r="D54" s="96"/>
      <c r="E54" s="92">
        <f t="shared" si="0"/>
        <v>0</v>
      </c>
    </row>
    <row r="55" spans="1:5" ht="15" customHeight="1">
      <c r="A55" s="64" t="s">
        <v>483</v>
      </c>
      <c r="B55" s="91" t="s">
        <v>309</v>
      </c>
      <c r="C55" s="92"/>
      <c r="D55" s="92"/>
      <c r="E55" s="92">
        <f t="shared" si="0"/>
        <v>0</v>
      </c>
    </row>
    <row r="56" spans="1:5" ht="15" customHeight="1">
      <c r="A56" s="64" t="s">
        <v>484</v>
      </c>
      <c r="B56" s="91" t="s">
        <v>310</v>
      </c>
      <c r="C56" s="92"/>
      <c r="D56" s="92">
        <v>220</v>
      </c>
      <c r="E56" s="92">
        <f>SUM(D56)</f>
        <v>220</v>
      </c>
    </row>
    <row r="57" spans="1:5" ht="15" customHeight="1">
      <c r="A57" s="64" t="s">
        <v>311</v>
      </c>
      <c r="B57" s="91" t="s">
        <v>312</v>
      </c>
      <c r="C57" s="92"/>
      <c r="D57" s="92"/>
      <c r="E57" s="92">
        <f>SUM(D57)</f>
        <v>0</v>
      </c>
    </row>
    <row r="58" spans="1:5" ht="15" customHeight="1">
      <c r="A58" s="64" t="s">
        <v>485</v>
      </c>
      <c r="B58" s="91" t="s">
        <v>313</v>
      </c>
      <c r="C58" s="92"/>
      <c r="D58" s="92"/>
      <c r="E58" s="92">
        <f>SUM(D58)</f>
        <v>0</v>
      </c>
    </row>
    <row r="59" spans="1:5" ht="15" customHeight="1">
      <c r="A59" s="64" t="s">
        <v>314</v>
      </c>
      <c r="B59" s="91" t="s">
        <v>315</v>
      </c>
      <c r="C59" s="92"/>
      <c r="D59" s="92"/>
      <c r="E59" s="92">
        <f>SUM(D59)</f>
        <v>0</v>
      </c>
    </row>
    <row r="60" spans="1:5" ht="15" customHeight="1">
      <c r="A60" s="94" t="s">
        <v>506</v>
      </c>
      <c r="B60" s="95" t="s">
        <v>316</v>
      </c>
      <c r="C60" s="96">
        <f>SUM(C56:C59)</f>
        <v>0</v>
      </c>
      <c r="D60" s="96">
        <f>SUM(D56:D59)</f>
        <v>220</v>
      </c>
      <c r="E60" s="96">
        <f>SUM(D60)</f>
        <v>220</v>
      </c>
    </row>
    <row r="61" spans="1:5" ht="31.5">
      <c r="A61" s="64" t="s">
        <v>322</v>
      </c>
      <c r="B61" s="91" t="s">
        <v>323</v>
      </c>
      <c r="C61" s="92"/>
      <c r="D61" s="92"/>
      <c r="E61" s="92">
        <f t="shared" si="0"/>
        <v>0</v>
      </c>
    </row>
    <row r="62" spans="1:5" ht="31.5">
      <c r="A62" s="93" t="s">
        <v>488</v>
      </c>
      <c r="B62" s="91" t="s">
        <v>324</v>
      </c>
      <c r="C62" s="92"/>
      <c r="D62" s="92"/>
      <c r="E62" s="92">
        <f t="shared" si="0"/>
        <v>0</v>
      </c>
    </row>
    <row r="63" spans="1:5" ht="15.75">
      <c r="A63" s="64" t="s">
        <v>489</v>
      </c>
      <c r="B63" s="91" t="s">
        <v>733</v>
      </c>
      <c r="C63" s="92"/>
      <c r="D63" s="92">
        <v>21200</v>
      </c>
      <c r="E63" s="92">
        <v>21200</v>
      </c>
    </row>
    <row r="64" spans="1:5" ht="15.75">
      <c r="A64" s="94" t="s">
        <v>509</v>
      </c>
      <c r="B64" s="95" t="s">
        <v>326</v>
      </c>
      <c r="C64" s="96"/>
      <c r="D64" s="96">
        <f>SUM(D63)</f>
        <v>21200</v>
      </c>
      <c r="E64" s="96">
        <v>21200</v>
      </c>
    </row>
    <row r="65" spans="1:5" ht="15.75">
      <c r="A65" s="97" t="s">
        <v>574</v>
      </c>
      <c r="B65" s="95"/>
      <c r="C65" s="92"/>
      <c r="D65" s="92"/>
      <c r="E65" s="92">
        <f t="shared" si="0"/>
        <v>0</v>
      </c>
    </row>
    <row r="66" spans="1:5" ht="15.75">
      <c r="A66" s="68" t="s">
        <v>508</v>
      </c>
      <c r="B66" s="95" t="s">
        <v>327</v>
      </c>
      <c r="C66" s="96">
        <f>C18+C32+C43+C47+C54+C60+C64</f>
        <v>499278</v>
      </c>
      <c r="D66" s="96">
        <f>D18+D32+D43+D47+D60+D64</f>
        <v>88705</v>
      </c>
      <c r="E66" s="96">
        <f t="shared" si="0"/>
        <v>587983</v>
      </c>
    </row>
    <row r="67" spans="1:5" ht="15.75">
      <c r="A67" s="37" t="s">
        <v>626</v>
      </c>
      <c r="B67" s="95"/>
      <c r="C67" s="92"/>
      <c r="D67" s="92"/>
      <c r="E67" s="92">
        <f t="shared" si="0"/>
        <v>0</v>
      </c>
    </row>
    <row r="68" spans="1:5" ht="15.75">
      <c r="A68" s="37" t="s">
        <v>627</v>
      </c>
      <c r="B68" s="95"/>
      <c r="C68" s="92"/>
      <c r="D68" s="92"/>
      <c r="E68" s="92">
        <f t="shared" si="0"/>
        <v>0</v>
      </c>
    </row>
    <row r="69" spans="1:5" ht="15.75">
      <c r="A69" s="80" t="s">
        <v>491</v>
      </c>
      <c r="B69" s="93" t="s">
        <v>328</v>
      </c>
      <c r="C69" s="92"/>
      <c r="D69" s="92">
        <v>154741</v>
      </c>
      <c r="E69" s="92">
        <f>SUM(D69)</f>
        <v>154741</v>
      </c>
    </row>
    <row r="70" spans="1:5" ht="15.75">
      <c r="A70" s="64" t="s">
        <v>329</v>
      </c>
      <c r="B70" s="93" t="s">
        <v>330</v>
      </c>
      <c r="C70" s="92"/>
      <c r="D70" s="92"/>
      <c r="E70" s="92">
        <f>SUM(D70)</f>
        <v>0</v>
      </c>
    </row>
    <row r="71" spans="1:5" ht="15.75">
      <c r="A71" s="80" t="s">
        <v>492</v>
      </c>
      <c r="B71" s="93" t="s">
        <v>331</v>
      </c>
      <c r="C71" s="92"/>
      <c r="D71" s="92"/>
      <c r="E71" s="92">
        <f>SUM(D71)</f>
        <v>0</v>
      </c>
    </row>
    <row r="72" spans="1:5" ht="15.75">
      <c r="A72" s="68" t="s">
        <v>510</v>
      </c>
      <c r="B72" s="94" t="s">
        <v>332</v>
      </c>
      <c r="C72" s="96"/>
      <c r="D72" s="96">
        <f>SUM(D69:D71)</f>
        <v>154741</v>
      </c>
      <c r="E72" s="96">
        <f>SUM(D72)</f>
        <v>154741</v>
      </c>
    </row>
    <row r="73" spans="1:5" ht="15.75">
      <c r="A73" s="64" t="s">
        <v>493</v>
      </c>
      <c r="B73" s="93" t="s">
        <v>333</v>
      </c>
      <c r="C73" s="92"/>
      <c r="D73" s="92"/>
      <c r="E73" s="92">
        <f aca="true" t="shared" si="1" ref="E73:E93">SUM(C73:D73)</f>
        <v>0</v>
      </c>
    </row>
    <row r="74" spans="1:5" ht="15.75">
      <c r="A74" s="80" t="s">
        <v>334</v>
      </c>
      <c r="B74" s="93" t="s">
        <v>335</v>
      </c>
      <c r="C74" s="92"/>
      <c r="D74" s="92"/>
      <c r="E74" s="92">
        <f t="shared" si="1"/>
        <v>0</v>
      </c>
    </row>
    <row r="75" spans="1:5" ht="15.75">
      <c r="A75" s="64" t="s">
        <v>494</v>
      </c>
      <c r="B75" s="93" t="s">
        <v>336</v>
      </c>
      <c r="C75" s="92"/>
      <c r="D75" s="92"/>
      <c r="E75" s="92">
        <f t="shared" si="1"/>
        <v>0</v>
      </c>
    </row>
    <row r="76" spans="1:5" ht="15.75">
      <c r="A76" s="80" t="s">
        <v>337</v>
      </c>
      <c r="B76" s="93" t="s">
        <v>338</v>
      </c>
      <c r="C76" s="92"/>
      <c r="D76" s="92"/>
      <c r="E76" s="92">
        <f t="shared" si="1"/>
        <v>0</v>
      </c>
    </row>
    <row r="77" spans="1:5" ht="15.75">
      <c r="A77" s="82" t="s">
        <v>511</v>
      </c>
      <c r="B77" s="94" t="s">
        <v>339</v>
      </c>
      <c r="C77" s="96"/>
      <c r="D77" s="96"/>
      <c r="E77" s="92">
        <f t="shared" si="1"/>
        <v>0</v>
      </c>
    </row>
    <row r="78" spans="1:5" ht="15.75">
      <c r="A78" s="93" t="s">
        <v>624</v>
      </c>
      <c r="B78" s="93" t="s">
        <v>340</v>
      </c>
      <c r="C78" s="92">
        <v>18791</v>
      </c>
      <c r="D78" s="92"/>
      <c r="E78" s="92">
        <f t="shared" si="1"/>
        <v>18791</v>
      </c>
    </row>
    <row r="79" spans="1:5" ht="15.75">
      <c r="A79" s="93" t="s">
        <v>625</v>
      </c>
      <c r="B79" s="93" t="s">
        <v>340</v>
      </c>
      <c r="C79" s="92">
        <v>140000</v>
      </c>
      <c r="D79" s="92"/>
      <c r="E79" s="92">
        <f t="shared" si="1"/>
        <v>140000</v>
      </c>
    </row>
    <row r="80" spans="1:5" ht="15.75">
      <c r="A80" s="93" t="s">
        <v>622</v>
      </c>
      <c r="B80" s="93" t="s">
        <v>341</v>
      </c>
      <c r="C80" s="92"/>
      <c r="D80" s="92"/>
      <c r="E80" s="92">
        <f t="shared" si="1"/>
        <v>0</v>
      </c>
    </row>
    <row r="81" spans="1:5" ht="15.75">
      <c r="A81" s="93" t="s">
        <v>623</v>
      </c>
      <c r="B81" s="93" t="s">
        <v>341</v>
      </c>
      <c r="C81" s="92"/>
      <c r="D81" s="92"/>
      <c r="E81" s="92">
        <f t="shared" si="1"/>
        <v>0</v>
      </c>
    </row>
    <row r="82" spans="1:5" ht="15.75">
      <c r="A82" s="94" t="s">
        <v>512</v>
      </c>
      <c r="B82" s="94" t="s">
        <v>342</v>
      </c>
      <c r="C82" s="96">
        <f>C78+C79</f>
        <v>158791</v>
      </c>
      <c r="D82" s="96"/>
      <c r="E82" s="96">
        <f t="shared" si="1"/>
        <v>158791</v>
      </c>
    </row>
    <row r="83" spans="1:5" ht="15.75">
      <c r="A83" s="80" t="s">
        <v>343</v>
      </c>
      <c r="B83" s="93" t="s">
        <v>344</v>
      </c>
      <c r="C83" s="92">
        <v>11209</v>
      </c>
      <c r="D83" s="92"/>
      <c r="E83" s="92">
        <f t="shared" si="1"/>
        <v>11209</v>
      </c>
    </row>
    <row r="84" spans="1:5" ht="15.75">
      <c r="A84" s="80" t="s">
        <v>345</v>
      </c>
      <c r="B84" s="93" t="s">
        <v>346</v>
      </c>
      <c r="C84" s="92"/>
      <c r="D84" s="92"/>
      <c r="E84" s="92">
        <f t="shared" si="1"/>
        <v>0</v>
      </c>
    </row>
    <row r="85" spans="1:5" ht="15.75">
      <c r="A85" s="80" t="s">
        <v>347</v>
      </c>
      <c r="B85" s="93" t="s">
        <v>348</v>
      </c>
      <c r="C85" s="92">
        <v>206627</v>
      </c>
      <c r="D85" s="92"/>
      <c r="E85" s="92">
        <f t="shared" si="1"/>
        <v>206627</v>
      </c>
    </row>
    <row r="86" spans="1:5" ht="15.75">
      <c r="A86" s="80" t="s">
        <v>349</v>
      </c>
      <c r="B86" s="93" t="s">
        <v>350</v>
      </c>
      <c r="C86" s="92"/>
      <c r="D86" s="92"/>
      <c r="E86" s="92">
        <f t="shared" si="1"/>
        <v>0</v>
      </c>
    </row>
    <row r="87" spans="1:5" ht="15.75">
      <c r="A87" s="64" t="s">
        <v>495</v>
      </c>
      <c r="B87" s="93" t="s">
        <v>351</v>
      </c>
      <c r="C87" s="92"/>
      <c r="D87" s="92"/>
      <c r="E87" s="92">
        <f t="shared" si="1"/>
        <v>0</v>
      </c>
    </row>
    <row r="88" spans="1:5" ht="15.75">
      <c r="A88" s="68" t="s">
        <v>513</v>
      </c>
      <c r="B88" s="94" t="s">
        <v>353</v>
      </c>
      <c r="C88" s="96">
        <f>C72+C82+C83+C85</f>
        <v>376627</v>
      </c>
      <c r="D88" s="96">
        <f>D72+D82+D83+D85</f>
        <v>154741</v>
      </c>
      <c r="E88" s="96">
        <f>E72+E82+E83+E85</f>
        <v>531368</v>
      </c>
    </row>
    <row r="89" spans="1:5" ht="15.75">
      <c r="A89" s="64" t="s">
        <v>354</v>
      </c>
      <c r="B89" s="93" t="s">
        <v>355</v>
      </c>
      <c r="C89" s="92"/>
      <c r="D89" s="92"/>
      <c r="E89" s="92">
        <f t="shared" si="1"/>
        <v>0</v>
      </c>
    </row>
    <row r="90" spans="1:5" ht="15.75">
      <c r="A90" s="64" t="s">
        <v>356</v>
      </c>
      <c r="B90" s="93" t="s">
        <v>357</v>
      </c>
      <c r="C90" s="92"/>
      <c r="D90" s="92"/>
      <c r="E90" s="92">
        <f t="shared" si="1"/>
        <v>0</v>
      </c>
    </row>
    <row r="91" spans="1:5" ht="15.75">
      <c r="A91" s="80" t="s">
        <v>358</v>
      </c>
      <c r="B91" s="93" t="s">
        <v>359</v>
      </c>
      <c r="C91" s="92"/>
      <c r="D91" s="92"/>
      <c r="E91" s="92">
        <f t="shared" si="1"/>
        <v>0</v>
      </c>
    </row>
    <row r="92" spans="1:5" ht="15.75">
      <c r="A92" s="80" t="s">
        <v>496</v>
      </c>
      <c r="B92" s="93" t="s">
        <v>360</v>
      </c>
      <c r="C92" s="92"/>
      <c r="D92" s="92"/>
      <c r="E92" s="92">
        <f t="shared" si="1"/>
        <v>0</v>
      </c>
    </row>
    <row r="93" spans="1:5" ht="15.75">
      <c r="A93" s="82" t="s">
        <v>514</v>
      </c>
      <c r="B93" s="94" t="s">
        <v>361</v>
      </c>
      <c r="C93" s="96"/>
      <c r="D93" s="96"/>
      <c r="E93" s="92">
        <f t="shared" si="1"/>
        <v>0</v>
      </c>
    </row>
    <row r="94" spans="1:5" ht="15.75">
      <c r="A94" s="68" t="s">
        <v>362</v>
      </c>
      <c r="B94" s="94" t="s">
        <v>363</v>
      </c>
      <c r="C94" s="96"/>
      <c r="D94" s="96"/>
      <c r="E94" s="96"/>
    </row>
    <row r="95" spans="1:5" ht="15.75">
      <c r="A95" s="82" t="s">
        <v>515</v>
      </c>
      <c r="B95" s="94" t="s">
        <v>364</v>
      </c>
      <c r="C95" s="96">
        <f>SUM(C88:C94)</f>
        <v>376627</v>
      </c>
      <c r="D95" s="96">
        <f>SUM(D88:D94)</f>
        <v>154741</v>
      </c>
      <c r="E95" s="96">
        <f>SUM(E88:E94)</f>
        <v>531368</v>
      </c>
    </row>
    <row r="96" spans="1:7" ht="15.75">
      <c r="A96" s="37" t="s">
        <v>498</v>
      </c>
      <c r="B96" s="30"/>
      <c r="C96" s="96">
        <f>C66+C95</f>
        <v>875905</v>
      </c>
      <c r="D96" s="96">
        <f>D66+D95</f>
        <v>243446</v>
      </c>
      <c r="E96" s="96">
        <f>E66+E95</f>
        <v>1119351</v>
      </c>
      <c r="G96" s="98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headerFooter>
    <oddHeader>&amp;R&amp;"-,Félkövér"2. számú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69.28125" style="101" customWidth="1"/>
    <col min="2" max="2" width="9.140625" style="101" customWidth="1"/>
    <col min="3" max="3" width="19.57421875" style="101" customWidth="1"/>
    <col min="4" max="4" width="16.57421875" style="101" customWidth="1"/>
    <col min="5" max="5" width="15.00390625" style="101" customWidth="1"/>
    <col min="6" max="16384" width="9.140625" style="101" customWidth="1"/>
  </cols>
  <sheetData>
    <row r="1" spans="1:5" ht="27" customHeight="1">
      <c r="A1" s="403" t="s">
        <v>712</v>
      </c>
      <c r="B1" s="404"/>
      <c r="C1" s="404"/>
      <c r="D1" s="404"/>
      <c r="E1" s="404"/>
    </row>
    <row r="2" spans="1:5" ht="22.5" customHeight="1">
      <c r="A2" s="405" t="s">
        <v>5</v>
      </c>
      <c r="B2" s="404"/>
      <c r="C2" s="404"/>
      <c r="D2" s="404"/>
      <c r="E2" s="404"/>
    </row>
    <row r="3" ht="15.75">
      <c r="A3" s="345"/>
    </row>
    <row r="4" ht="15.75">
      <c r="A4" s="104" t="s">
        <v>643</v>
      </c>
    </row>
    <row r="5" spans="1:5" ht="31.5" customHeight="1">
      <c r="A5" s="87" t="s">
        <v>62</v>
      </c>
      <c r="B5" s="88" t="s">
        <v>63</v>
      </c>
      <c r="C5" s="175" t="s">
        <v>676</v>
      </c>
      <c r="D5" s="175" t="s">
        <v>677</v>
      </c>
      <c r="E5" s="175" t="s">
        <v>678</v>
      </c>
    </row>
    <row r="6" spans="1:5" ht="15" customHeight="1">
      <c r="A6" s="346"/>
      <c r="B6" s="31"/>
      <c r="C6" s="31"/>
      <c r="D6" s="31"/>
      <c r="E6" s="31"/>
    </row>
    <row r="7" spans="1:5" ht="15" customHeight="1">
      <c r="A7" s="346"/>
      <c r="B7" s="31"/>
      <c r="C7" s="31"/>
      <c r="D7" s="31"/>
      <c r="E7" s="31"/>
    </row>
    <row r="8" spans="1:5" ht="15" customHeight="1">
      <c r="A8" s="346"/>
      <c r="B8" s="31"/>
      <c r="C8" s="31"/>
      <c r="D8" s="31"/>
      <c r="E8" s="31"/>
    </row>
    <row r="9" spans="1:5" ht="15" customHeight="1">
      <c r="A9" s="31"/>
      <c r="B9" s="31"/>
      <c r="C9" s="31"/>
      <c r="D9" s="31"/>
      <c r="E9" s="31"/>
    </row>
    <row r="10" spans="1:5" ht="15" customHeight="1">
      <c r="A10" s="347" t="s">
        <v>669</v>
      </c>
      <c r="B10" s="95" t="s">
        <v>300</v>
      </c>
      <c r="C10" s="31"/>
      <c r="D10" s="31"/>
      <c r="E10" s="31"/>
    </row>
    <row r="11" spans="1:5" ht="15" customHeight="1">
      <c r="A11" s="347"/>
      <c r="B11" s="31"/>
      <c r="C11" s="31"/>
      <c r="D11" s="31"/>
      <c r="E11" s="31"/>
    </row>
    <row r="12" spans="1:5" ht="15" customHeight="1">
      <c r="A12" s="347"/>
      <c r="B12" s="31"/>
      <c r="C12" s="31"/>
      <c r="D12" s="31"/>
      <c r="E12" s="31"/>
    </row>
    <row r="13" spans="1:5" ht="15" customHeight="1">
      <c r="A13" s="348"/>
      <c r="B13" s="31"/>
      <c r="C13" s="31"/>
      <c r="D13" s="31"/>
      <c r="E13" s="31"/>
    </row>
    <row r="14" spans="1:5" ht="15" customHeight="1">
      <c r="A14" s="348"/>
      <c r="B14" s="31"/>
      <c r="C14" s="31"/>
      <c r="D14" s="31"/>
      <c r="E14" s="31"/>
    </row>
    <row r="15" spans="1:5" ht="15" customHeight="1">
      <c r="A15" s="347" t="s">
        <v>670</v>
      </c>
      <c r="B15" s="94" t="s">
        <v>324</v>
      </c>
      <c r="C15" s="31"/>
      <c r="D15" s="31"/>
      <c r="E15" s="31"/>
    </row>
    <row r="16" spans="1:5" ht="15" customHeight="1">
      <c r="A16" s="93" t="s">
        <v>520</v>
      </c>
      <c r="B16" s="93" t="s">
        <v>276</v>
      </c>
      <c r="C16" s="31"/>
      <c r="D16" s="31"/>
      <c r="E16" s="31"/>
    </row>
    <row r="17" spans="1:5" ht="15" customHeight="1">
      <c r="A17" s="93" t="s">
        <v>521</v>
      </c>
      <c r="B17" s="93" t="s">
        <v>276</v>
      </c>
      <c r="C17" s="31"/>
      <c r="D17" s="31"/>
      <c r="E17" s="31"/>
    </row>
    <row r="18" spans="1:5" ht="15" customHeight="1">
      <c r="A18" s="93" t="s">
        <v>522</v>
      </c>
      <c r="B18" s="93" t="s">
        <v>276</v>
      </c>
      <c r="C18" s="31"/>
      <c r="D18" s="31"/>
      <c r="E18" s="31"/>
    </row>
    <row r="19" spans="1:5" ht="15" customHeight="1">
      <c r="A19" s="93" t="s">
        <v>523</v>
      </c>
      <c r="B19" s="93" t="s">
        <v>276</v>
      </c>
      <c r="C19" s="31"/>
      <c r="D19" s="31"/>
      <c r="E19" s="31"/>
    </row>
    <row r="20" spans="1:5" ht="15" customHeight="1">
      <c r="A20" s="93" t="s">
        <v>474</v>
      </c>
      <c r="B20" s="91" t="s">
        <v>283</v>
      </c>
      <c r="C20" s="31"/>
      <c r="D20" s="31"/>
      <c r="E20" s="31"/>
    </row>
    <row r="21" spans="1:5" ht="15" customHeight="1">
      <c r="A21" s="93" t="s">
        <v>472</v>
      </c>
      <c r="B21" s="91" t="s">
        <v>277</v>
      </c>
      <c r="C21" s="31"/>
      <c r="D21" s="31"/>
      <c r="E21" s="31"/>
    </row>
    <row r="22" spans="1:5" ht="15" customHeight="1">
      <c r="A22" s="348"/>
      <c r="B22" s="31"/>
      <c r="C22" s="31"/>
      <c r="D22" s="31"/>
      <c r="E22" s="31"/>
    </row>
    <row r="23" spans="1:5" ht="15" customHeight="1">
      <c r="A23" s="347" t="s">
        <v>671</v>
      </c>
      <c r="B23" s="38" t="s">
        <v>674</v>
      </c>
      <c r="C23" s="31"/>
      <c r="D23" s="31"/>
      <c r="E23" s="31"/>
    </row>
    <row r="24" spans="1:5" ht="15" customHeight="1">
      <c r="A24" s="347"/>
      <c r="B24" s="31" t="s">
        <v>296</v>
      </c>
      <c r="C24" s="31"/>
      <c r="D24" s="31"/>
      <c r="E24" s="31"/>
    </row>
    <row r="25" spans="1:5" ht="15" customHeight="1">
      <c r="A25" s="347"/>
      <c r="B25" s="31" t="s">
        <v>316</v>
      </c>
      <c r="C25" s="31"/>
      <c r="D25" s="31"/>
      <c r="E25" s="31"/>
    </row>
    <row r="26" spans="1:5" ht="15" customHeight="1">
      <c r="A26" s="348"/>
      <c r="B26" s="31"/>
      <c r="C26" s="31"/>
      <c r="D26" s="31"/>
      <c r="E26" s="31"/>
    </row>
    <row r="27" spans="1:5" ht="15" customHeight="1">
      <c r="A27" s="348"/>
      <c r="B27" s="31"/>
      <c r="C27" s="31"/>
      <c r="D27" s="31"/>
      <c r="E27" s="31"/>
    </row>
    <row r="28" spans="1:5" ht="15" customHeight="1">
      <c r="A28" s="347" t="s">
        <v>672</v>
      </c>
      <c r="B28" s="38" t="s">
        <v>675</v>
      </c>
      <c r="C28" s="31"/>
      <c r="D28" s="31"/>
      <c r="E28" s="31"/>
    </row>
    <row r="29" spans="1:5" ht="15" customHeight="1">
      <c r="A29" s="347"/>
      <c r="B29" s="31"/>
      <c r="C29" s="31"/>
      <c r="D29" s="31"/>
      <c r="E29" s="31"/>
    </row>
    <row r="30" spans="1:5" ht="15" customHeight="1">
      <c r="A30" s="347" t="s">
        <v>693</v>
      </c>
      <c r="B30" s="31" t="s">
        <v>298</v>
      </c>
      <c r="C30" s="31"/>
      <c r="D30" s="31"/>
      <c r="E30" s="31"/>
    </row>
    <row r="31" spans="1:5" ht="15" customHeight="1">
      <c r="A31" s="348"/>
      <c r="B31" s="31"/>
      <c r="C31" s="31"/>
      <c r="D31" s="31"/>
      <c r="E31" s="31"/>
    </row>
    <row r="32" spans="1:5" ht="15" customHeight="1">
      <c r="A32" s="348"/>
      <c r="B32" s="31"/>
      <c r="C32" s="31"/>
      <c r="D32" s="31"/>
      <c r="E32" s="31"/>
    </row>
    <row r="33" spans="1:5" ht="15" customHeight="1">
      <c r="A33" s="347" t="s">
        <v>673</v>
      </c>
      <c r="B33" s="38"/>
      <c r="C33" s="31"/>
      <c r="D33" s="31"/>
      <c r="E33" s="31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  <headerFooter>
    <oddHeader>&amp;R&amp;"-,Félkövér"26. számú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7">
      <selection activeCell="D19" sqref="D19"/>
    </sheetView>
  </sheetViews>
  <sheetFormatPr defaultColWidth="9.140625" defaultRowHeight="15"/>
  <cols>
    <col min="1" max="1" width="101.28125" style="101" customWidth="1"/>
    <col min="2" max="2" width="9.140625" style="101" customWidth="1"/>
    <col min="3" max="3" width="22.00390625" style="101" customWidth="1"/>
    <col min="4" max="4" width="24.8515625" style="101" customWidth="1"/>
    <col min="5" max="5" width="23.421875" style="101" customWidth="1"/>
    <col min="6" max="6" width="23.7109375" style="101" customWidth="1"/>
    <col min="7" max="7" width="12.140625" style="101" customWidth="1"/>
    <col min="8" max="8" width="11.140625" style="101" customWidth="1"/>
    <col min="9" max="9" width="12.28125" style="101" customWidth="1"/>
    <col min="10" max="10" width="12.00390625" style="101" customWidth="1"/>
    <col min="11" max="16384" width="9.140625" style="101" customWidth="1"/>
  </cols>
  <sheetData>
    <row r="1" spans="1:7" ht="15.75">
      <c r="A1" s="349" t="s">
        <v>698</v>
      </c>
      <c r="B1" s="350"/>
      <c r="C1" s="350"/>
      <c r="D1" s="350"/>
      <c r="E1" s="350"/>
      <c r="F1" s="350"/>
      <c r="G1" s="350"/>
    </row>
    <row r="2" spans="1:10" ht="30" customHeight="1">
      <c r="A2" s="403" t="s">
        <v>730</v>
      </c>
      <c r="B2" s="404"/>
      <c r="C2" s="404"/>
      <c r="D2" s="404"/>
      <c r="E2" s="404"/>
      <c r="F2" s="404"/>
      <c r="G2" s="162"/>
      <c r="H2" s="162"/>
      <c r="I2" s="162"/>
      <c r="J2" s="162"/>
    </row>
    <row r="3" ht="15.75">
      <c r="E3" s="101" t="s">
        <v>707</v>
      </c>
    </row>
    <row r="4" ht="15.75">
      <c r="A4" s="104"/>
    </row>
    <row r="5" ht="15.75">
      <c r="A5" s="104" t="s">
        <v>647</v>
      </c>
    </row>
    <row r="6" spans="1:6" ht="15.75">
      <c r="A6" s="426" t="s">
        <v>699</v>
      </c>
      <c r="B6" s="427"/>
      <c r="C6" s="427"/>
      <c r="D6" s="427"/>
      <c r="E6" s="427"/>
      <c r="F6" s="428"/>
    </row>
    <row r="7" spans="1:10" ht="36" customHeight="1">
      <c r="A7" s="87" t="s">
        <v>62</v>
      </c>
      <c r="B7" s="88" t="s">
        <v>63</v>
      </c>
      <c r="C7" s="173" t="s">
        <v>700</v>
      </c>
      <c r="D7" s="173" t="s">
        <v>701</v>
      </c>
      <c r="E7" s="173" t="s">
        <v>702</v>
      </c>
      <c r="F7" s="173" t="s">
        <v>795</v>
      </c>
      <c r="G7" s="351"/>
      <c r="H7" s="352"/>
      <c r="I7" s="352"/>
      <c r="J7" s="352"/>
    </row>
    <row r="8" spans="1:10" ht="31.5">
      <c r="A8" s="353" t="s">
        <v>798</v>
      </c>
      <c r="B8" s="93"/>
      <c r="C8" s="31"/>
      <c r="D8" s="31">
        <v>4771430</v>
      </c>
      <c r="E8" s="31">
        <v>9542860</v>
      </c>
      <c r="F8" s="31">
        <v>9542860</v>
      </c>
      <c r="G8" s="354"/>
      <c r="H8" s="239"/>
      <c r="I8" s="239"/>
      <c r="J8" s="183"/>
    </row>
    <row r="9" spans="1:10" ht="47.25">
      <c r="A9" s="353" t="s">
        <v>799</v>
      </c>
      <c r="B9" s="355"/>
      <c r="C9" s="31"/>
      <c r="D9" s="31"/>
      <c r="E9" s="31"/>
      <c r="F9" s="31"/>
      <c r="G9" s="354"/>
      <c r="H9" s="239"/>
      <c r="I9" s="239"/>
      <c r="J9" s="183"/>
    </row>
    <row r="10" spans="1:10" ht="31.5">
      <c r="A10" s="353" t="s">
        <v>800</v>
      </c>
      <c r="B10" s="93"/>
      <c r="C10" s="31"/>
      <c r="D10" s="31"/>
      <c r="E10" s="31"/>
      <c r="F10" s="31"/>
      <c r="G10" s="354"/>
      <c r="H10" s="239"/>
      <c r="I10" s="239"/>
      <c r="J10" s="183"/>
    </row>
    <row r="11" spans="1:10" ht="31.5">
      <c r="A11" s="353" t="s">
        <v>801</v>
      </c>
      <c r="B11" s="93"/>
      <c r="C11" s="31"/>
      <c r="D11" s="31"/>
      <c r="E11" s="31"/>
      <c r="F11" s="31"/>
      <c r="G11" s="354"/>
      <c r="H11" s="239"/>
      <c r="I11" s="239"/>
      <c r="J11" s="183"/>
    </row>
    <row r="12" spans="1:10" ht="47.25">
      <c r="A12" s="353" t="s">
        <v>802</v>
      </c>
      <c r="B12" s="355"/>
      <c r="C12" s="31"/>
      <c r="D12" s="31"/>
      <c r="E12" s="31"/>
      <c r="F12" s="31"/>
      <c r="G12" s="354"/>
      <c r="H12" s="239"/>
      <c r="I12" s="239"/>
      <c r="J12" s="183"/>
    </row>
    <row r="13" spans="1:10" ht="31.5">
      <c r="A13" s="353" t="s">
        <v>803</v>
      </c>
      <c r="B13" s="94"/>
      <c r="C13" s="31"/>
      <c r="D13" s="31"/>
      <c r="E13" s="31"/>
      <c r="F13" s="31"/>
      <c r="G13" s="354"/>
      <c r="H13" s="239"/>
      <c r="I13" s="239"/>
      <c r="J13" s="183"/>
    </row>
    <row r="14" spans="1:10" ht="31.5">
      <c r="A14" s="353" t="s">
        <v>804</v>
      </c>
      <c r="B14" s="93"/>
      <c r="C14" s="31"/>
      <c r="D14" s="31"/>
      <c r="E14" s="31"/>
      <c r="F14" s="31"/>
      <c r="G14" s="354"/>
      <c r="H14" s="239"/>
      <c r="I14" s="239"/>
      <c r="J14" s="183"/>
    </row>
    <row r="15" spans="1:10" ht="26.25" customHeight="1">
      <c r="A15" s="59" t="s">
        <v>10</v>
      </c>
      <c r="B15" s="88" t="s">
        <v>241</v>
      </c>
      <c r="C15" s="96">
        <f>SUM(C8:C14)</f>
        <v>0</v>
      </c>
      <c r="D15" s="96">
        <f>SUM(D8:D14)</f>
        <v>4771430</v>
      </c>
      <c r="E15" s="96">
        <f>SUM(E8:E14)</f>
        <v>9542860</v>
      </c>
      <c r="F15" s="96">
        <f>SUM(F8:F14)</f>
        <v>9542860</v>
      </c>
      <c r="G15" s="183"/>
      <c r="H15" s="183"/>
      <c r="I15" s="183"/>
      <c r="J15" s="183"/>
    </row>
    <row r="16" spans="1:10" ht="26.25" customHeight="1">
      <c r="A16" s="356"/>
      <c r="B16" s="236"/>
      <c r="C16" s="290"/>
      <c r="D16" s="290"/>
      <c r="E16" s="290"/>
      <c r="F16" s="290"/>
      <c r="G16" s="199"/>
      <c r="H16" s="199"/>
      <c r="I16" s="199"/>
      <c r="J16" s="183"/>
    </row>
    <row r="17" spans="1:10" ht="15.75">
      <c r="A17" s="356"/>
      <c r="B17" s="244"/>
      <c r="C17" s="199"/>
      <c r="D17" s="199"/>
      <c r="E17" s="199"/>
      <c r="F17" s="199"/>
      <c r="G17" s="183"/>
      <c r="H17" s="183"/>
      <c r="I17" s="183"/>
      <c r="J17" s="183"/>
    </row>
    <row r="18" spans="1:6" ht="15.75">
      <c r="A18" s="429" t="s">
        <v>703</v>
      </c>
      <c r="B18" s="430"/>
      <c r="C18" s="430"/>
      <c r="D18" s="430"/>
      <c r="E18" s="430"/>
      <c r="F18" s="431"/>
    </row>
    <row r="19" spans="1:9" ht="31.5">
      <c r="A19" s="87" t="s">
        <v>62</v>
      </c>
      <c r="B19" s="88" t="s">
        <v>63</v>
      </c>
      <c r="C19" s="357" t="s">
        <v>639</v>
      </c>
      <c r="D19" s="357" t="s">
        <v>42</v>
      </c>
      <c r="E19" s="357" t="s">
        <v>704</v>
      </c>
      <c r="F19" s="357" t="s">
        <v>734</v>
      </c>
      <c r="G19" s="358"/>
      <c r="H19" s="183"/>
      <c r="I19" s="183"/>
    </row>
    <row r="20" spans="1:9" ht="15.75">
      <c r="A20" s="359" t="s">
        <v>41</v>
      </c>
      <c r="B20" s="94"/>
      <c r="C20" s="92"/>
      <c r="D20" s="92"/>
      <c r="E20" s="92"/>
      <c r="F20" s="92"/>
      <c r="G20" s="358"/>
      <c r="H20" s="183"/>
      <c r="I20" s="183"/>
    </row>
    <row r="21" spans="1:9" ht="15.75">
      <c r="A21" s="357" t="s">
        <v>805</v>
      </c>
      <c r="B21" s="321" t="s">
        <v>293</v>
      </c>
      <c r="C21" s="92">
        <v>145000000</v>
      </c>
      <c r="D21" s="92">
        <v>149350000</v>
      </c>
      <c r="E21" s="92">
        <v>155000000</v>
      </c>
      <c r="F21" s="92">
        <v>161000000</v>
      </c>
      <c r="G21" s="358"/>
      <c r="H21" s="183"/>
      <c r="I21" s="183"/>
    </row>
    <row r="22" spans="1:9" ht="31.5">
      <c r="A22" s="357" t="s">
        <v>36</v>
      </c>
      <c r="B22" s="321" t="s">
        <v>316</v>
      </c>
      <c r="C22" s="96"/>
      <c r="D22" s="96"/>
      <c r="E22" s="96"/>
      <c r="F22" s="96"/>
      <c r="G22" s="358"/>
      <c r="H22" s="183"/>
      <c r="I22" s="183"/>
    </row>
    <row r="23" spans="1:9" ht="15.75">
      <c r="A23" s="357" t="s">
        <v>37</v>
      </c>
      <c r="B23" s="321" t="s">
        <v>316</v>
      </c>
      <c r="C23" s="96"/>
      <c r="D23" s="96"/>
      <c r="E23" s="96"/>
      <c r="F23" s="96"/>
      <c r="G23" s="358"/>
      <c r="H23" s="183"/>
      <c r="I23" s="183"/>
    </row>
    <row r="24" spans="1:9" ht="31.5">
      <c r="A24" s="357" t="s">
        <v>38</v>
      </c>
      <c r="B24" s="321" t="s">
        <v>316</v>
      </c>
      <c r="C24" s="96"/>
      <c r="D24" s="96"/>
      <c r="E24" s="96"/>
      <c r="F24" s="96"/>
      <c r="G24" s="358"/>
      <c r="H24" s="183"/>
      <c r="I24" s="183"/>
    </row>
    <row r="25" spans="1:9" ht="15.75">
      <c r="A25" s="357" t="s">
        <v>39</v>
      </c>
      <c r="B25" s="321" t="s">
        <v>293</v>
      </c>
      <c r="C25" s="96"/>
      <c r="D25" s="96"/>
      <c r="E25" s="96"/>
      <c r="F25" s="96"/>
      <c r="G25" s="358"/>
      <c r="H25" s="183"/>
      <c r="I25" s="183"/>
    </row>
    <row r="26" spans="1:9" ht="15.75">
      <c r="A26" s="357" t="s">
        <v>40</v>
      </c>
      <c r="B26" s="93" t="s">
        <v>705</v>
      </c>
      <c r="C26" s="96"/>
      <c r="D26" s="96"/>
      <c r="E26" s="96"/>
      <c r="F26" s="96"/>
      <c r="G26" s="358"/>
      <c r="H26" s="183"/>
      <c r="I26" s="183"/>
    </row>
    <row r="27" spans="1:9" ht="24" customHeight="1">
      <c r="A27" s="59" t="s">
        <v>10</v>
      </c>
      <c r="B27" s="94"/>
      <c r="C27" s="96">
        <f>SUM(C21:C26)</f>
        <v>145000000</v>
      </c>
      <c r="D27" s="96">
        <f>SUM(D21:D26)</f>
        <v>149350000</v>
      </c>
      <c r="E27" s="96">
        <f>SUM(E21:E26)</f>
        <v>155000000</v>
      </c>
      <c r="F27" s="96">
        <f>SUM(F21:F26)</f>
        <v>161000000</v>
      </c>
      <c r="G27" s="358"/>
      <c r="H27" s="183"/>
      <c r="I27" s="183"/>
    </row>
    <row r="28" spans="1:6" ht="15.75">
      <c r="A28" s="98"/>
      <c r="B28" s="98"/>
      <c r="C28" s="98"/>
      <c r="D28" s="98"/>
      <c r="E28" s="98"/>
      <c r="F28" s="98"/>
    </row>
    <row r="31" ht="31.5">
      <c r="A31" s="360" t="s">
        <v>806</v>
      </c>
    </row>
    <row r="32" ht="31.5">
      <c r="A32" s="361" t="s">
        <v>807</v>
      </c>
    </row>
    <row r="33" ht="15.75">
      <c r="A33" s="361" t="s">
        <v>808</v>
      </c>
    </row>
    <row r="34" ht="15.75">
      <c r="A34" s="362" t="s">
        <v>706</v>
      </c>
    </row>
  </sheetData>
  <sheetProtection/>
  <mergeCells count="3">
    <mergeCell ref="A2:F2"/>
    <mergeCell ref="A6:F6"/>
    <mergeCell ref="A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110"/>
  <sheetViews>
    <sheetView zoomScale="80" zoomScaleNormal="80" zoomScalePageLayoutView="0" workbookViewId="0" topLeftCell="A1">
      <pane xSplit="2" topLeftCell="I1" activePane="topRight" state="frozen"/>
      <selection pane="topLeft" activeCell="A1" sqref="A1"/>
      <selection pane="topRight" activeCell="Y11" sqref="Y11"/>
    </sheetView>
  </sheetViews>
  <sheetFormatPr defaultColWidth="9.140625" defaultRowHeight="15"/>
  <cols>
    <col min="1" max="1" width="60.421875" style="367" bestFit="1" customWidth="1"/>
    <col min="2" max="3" width="9.140625" style="367" customWidth="1"/>
    <col min="4" max="4" width="11.28125" style="367" customWidth="1"/>
    <col min="5" max="10" width="9.140625" style="367" customWidth="1"/>
    <col min="11" max="11" width="10.28125" style="367" customWidth="1"/>
    <col min="12" max="18" width="9.140625" style="367" customWidth="1"/>
    <col min="19" max="19" width="11.00390625" style="367" customWidth="1"/>
    <col min="20" max="20" width="10.28125" style="367" customWidth="1"/>
    <col min="21" max="21" width="10.7109375" style="367" customWidth="1"/>
    <col min="22" max="22" width="13.00390625" style="367" customWidth="1"/>
    <col min="23" max="16384" width="9.140625" style="367" customWidth="1"/>
  </cols>
  <sheetData>
    <row r="1" spans="1:22" ht="15.75">
      <c r="A1" s="363" t="s">
        <v>712</v>
      </c>
      <c r="B1" s="364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4"/>
      <c r="U1" s="364"/>
      <c r="V1" s="366"/>
    </row>
    <row r="2" spans="1:22" ht="15.75">
      <c r="A2" s="368" t="s">
        <v>544</v>
      </c>
      <c r="B2" s="364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4"/>
      <c r="U2" s="364"/>
      <c r="V2" s="366"/>
    </row>
    <row r="3" spans="1:22" ht="15.75">
      <c r="A3" s="369"/>
      <c r="B3" s="98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98"/>
      <c r="U3" s="98"/>
      <c r="V3" s="98"/>
    </row>
    <row r="4" spans="1:22" ht="15.75">
      <c r="A4" s="370" t="s">
        <v>762</v>
      </c>
      <c r="B4" s="98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98"/>
      <c r="U4" s="98"/>
      <c r="V4" s="98"/>
    </row>
    <row r="5" spans="1:22" ht="46.5" customHeight="1">
      <c r="A5" s="371" t="s">
        <v>62</v>
      </c>
      <c r="B5" s="88" t="s">
        <v>63</v>
      </c>
      <c r="C5" s="372" t="s">
        <v>735</v>
      </c>
      <c r="D5" s="372" t="s">
        <v>743</v>
      </c>
      <c r="E5" s="372" t="s">
        <v>736</v>
      </c>
      <c r="F5" s="372" t="s">
        <v>737</v>
      </c>
      <c r="G5" s="372" t="s">
        <v>738</v>
      </c>
      <c r="H5" s="372" t="s">
        <v>739</v>
      </c>
      <c r="I5" s="372" t="s">
        <v>740</v>
      </c>
      <c r="J5" s="372" t="s">
        <v>741</v>
      </c>
      <c r="K5" s="372" t="s">
        <v>742</v>
      </c>
      <c r="L5" s="372" t="s">
        <v>744</v>
      </c>
      <c r="M5" s="372" t="s">
        <v>745</v>
      </c>
      <c r="N5" s="372" t="s">
        <v>751</v>
      </c>
      <c r="O5" s="372" t="s">
        <v>746</v>
      </c>
      <c r="P5" s="372" t="s">
        <v>747</v>
      </c>
      <c r="Q5" s="372" t="s">
        <v>748</v>
      </c>
      <c r="R5" s="372" t="s">
        <v>749</v>
      </c>
      <c r="S5" s="372" t="s">
        <v>750</v>
      </c>
      <c r="T5" s="372" t="s">
        <v>576</v>
      </c>
      <c r="U5" s="372" t="s">
        <v>577</v>
      </c>
      <c r="V5" s="372" t="s">
        <v>8</v>
      </c>
    </row>
    <row r="6" spans="1:22" ht="15.75">
      <c r="A6" s="373" t="s">
        <v>64</v>
      </c>
      <c r="B6" s="109" t="s">
        <v>65</v>
      </c>
      <c r="C6" s="374">
        <v>39877</v>
      </c>
      <c r="D6" s="374"/>
      <c r="E6" s="374">
        <v>13803</v>
      </c>
      <c r="F6" s="374">
        <v>2193</v>
      </c>
      <c r="G6" s="374">
        <v>1332</v>
      </c>
      <c r="H6" s="374">
        <v>2002</v>
      </c>
      <c r="I6" s="374">
        <v>2520</v>
      </c>
      <c r="J6" s="374">
        <v>3264</v>
      </c>
      <c r="K6" s="374">
        <v>8462</v>
      </c>
      <c r="L6" s="374"/>
      <c r="M6" s="374">
        <v>6983</v>
      </c>
      <c r="N6" s="374"/>
      <c r="O6" s="374"/>
      <c r="P6" s="374"/>
      <c r="Q6" s="374"/>
      <c r="R6" s="374"/>
      <c r="S6" s="374"/>
      <c r="T6" s="30">
        <f>SUM(C6+D6+E6+G6+H6+I6+J6+K6+L6+M6+P6+Q6)</f>
        <v>78243</v>
      </c>
      <c r="U6" s="30">
        <f>F6+N6++O6+R6+S6</f>
        <v>2193</v>
      </c>
      <c r="V6" s="92">
        <f>SUM(C6:S6)</f>
        <v>80436</v>
      </c>
    </row>
    <row r="7" spans="1:22" ht="15.75">
      <c r="A7" s="373" t="s">
        <v>66</v>
      </c>
      <c r="B7" s="109" t="s">
        <v>67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0">
        <f aca="true" t="shared" si="0" ref="T7:T70">SUM(C7+D7+E7+G7+H7+I7+J7+K7+L7+M7+P7+Q7)</f>
        <v>0</v>
      </c>
      <c r="U7" s="30">
        <f aca="true" t="shared" si="1" ref="U7:U68">F7+N7++O7+R7+S7</f>
        <v>0</v>
      </c>
      <c r="V7" s="92">
        <f aca="true" t="shared" si="2" ref="V7:V70">SUM(C7:S7)</f>
        <v>0</v>
      </c>
    </row>
    <row r="8" spans="1:22" ht="15.75">
      <c r="A8" s="373" t="s">
        <v>68</v>
      </c>
      <c r="B8" s="109" t="s">
        <v>69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0">
        <f t="shared" si="0"/>
        <v>0</v>
      </c>
      <c r="U8" s="30">
        <f t="shared" si="1"/>
        <v>0</v>
      </c>
      <c r="V8" s="92">
        <f t="shared" si="2"/>
        <v>0</v>
      </c>
    </row>
    <row r="9" spans="1:22" ht="15.75">
      <c r="A9" s="375" t="s">
        <v>70</v>
      </c>
      <c r="B9" s="109" t="s">
        <v>71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0">
        <f t="shared" si="0"/>
        <v>0</v>
      </c>
      <c r="U9" s="30">
        <f t="shared" si="1"/>
        <v>0</v>
      </c>
      <c r="V9" s="92">
        <f t="shared" si="2"/>
        <v>0</v>
      </c>
    </row>
    <row r="10" spans="1:22" ht="15.75">
      <c r="A10" s="375" t="s">
        <v>72</v>
      </c>
      <c r="B10" s="109" t="s">
        <v>73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0">
        <f t="shared" si="0"/>
        <v>0</v>
      </c>
      <c r="U10" s="30">
        <f t="shared" si="1"/>
        <v>0</v>
      </c>
      <c r="V10" s="92">
        <f t="shared" si="2"/>
        <v>0</v>
      </c>
    </row>
    <row r="11" spans="1:22" ht="15.75">
      <c r="A11" s="375" t="s">
        <v>74</v>
      </c>
      <c r="B11" s="109" t="s">
        <v>75</v>
      </c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0">
        <f t="shared" si="0"/>
        <v>0</v>
      </c>
      <c r="U11" s="30">
        <f t="shared" si="1"/>
        <v>0</v>
      </c>
      <c r="V11" s="92">
        <f t="shared" si="2"/>
        <v>0</v>
      </c>
    </row>
    <row r="12" spans="1:22" ht="15.75">
      <c r="A12" s="375" t="s">
        <v>76</v>
      </c>
      <c r="B12" s="109" t="s">
        <v>77</v>
      </c>
      <c r="C12" s="374">
        <v>3701</v>
      </c>
      <c r="D12" s="374"/>
      <c r="E12" s="374">
        <v>1190</v>
      </c>
      <c r="F12" s="374">
        <v>148</v>
      </c>
      <c r="G12" s="374">
        <v>149</v>
      </c>
      <c r="H12" s="374">
        <v>149</v>
      </c>
      <c r="I12" s="374">
        <v>297</v>
      </c>
      <c r="J12" s="374">
        <v>298</v>
      </c>
      <c r="K12" s="374">
        <v>298</v>
      </c>
      <c r="L12" s="374"/>
      <c r="M12" s="374"/>
      <c r="N12" s="374"/>
      <c r="O12" s="374"/>
      <c r="P12" s="374"/>
      <c r="Q12" s="374"/>
      <c r="R12" s="374"/>
      <c r="S12" s="374"/>
      <c r="T12" s="30">
        <f t="shared" si="0"/>
        <v>6082</v>
      </c>
      <c r="U12" s="30">
        <f t="shared" si="1"/>
        <v>148</v>
      </c>
      <c r="V12" s="92">
        <f t="shared" si="2"/>
        <v>6230</v>
      </c>
    </row>
    <row r="13" spans="1:22" ht="15.75">
      <c r="A13" s="375" t="s">
        <v>78</v>
      </c>
      <c r="B13" s="109" t="s">
        <v>79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0">
        <f t="shared" si="0"/>
        <v>0</v>
      </c>
      <c r="U13" s="30">
        <f t="shared" si="1"/>
        <v>0</v>
      </c>
      <c r="V13" s="92">
        <f t="shared" si="2"/>
        <v>0</v>
      </c>
    </row>
    <row r="14" spans="1:22" ht="15.75">
      <c r="A14" s="376" t="s">
        <v>80</v>
      </c>
      <c r="B14" s="109" t="s">
        <v>81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0">
        <f t="shared" si="0"/>
        <v>0</v>
      </c>
      <c r="U14" s="30">
        <f t="shared" si="1"/>
        <v>0</v>
      </c>
      <c r="V14" s="92">
        <f t="shared" si="2"/>
        <v>0</v>
      </c>
    </row>
    <row r="15" spans="1:22" ht="15.75">
      <c r="A15" s="376" t="s">
        <v>82</v>
      </c>
      <c r="B15" s="109" t="s">
        <v>83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0">
        <f t="shared" si="0"/>
        <v>0</v>
      </c>
      <c r="U15" s="30">
        <f t="shared" si="1"/>
        <v>0</v>
      </c>
      <c r="V15" s="92">
        <f t="shared" si="2"/>
        <v>0</v>
      </c>
    </row>
    <row r="16" spans="1:22" ht="15.75">
      <c r="A16" s="376" t="s">
        <v>84</v>
      </c>
      <c r="B16" s="109" t="s">
        <v>85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0">
        <f t="shared" si="0"/>
        <v>0</v>
      </c>
      <c r="U16" s="30">
        <f t="shared" si="1"/>
        <v>0</v>
      </c>
      <c r="V16" s="92">
        <f t="shared" si="2"/>
        <v>0</v>
      </c>
    </row>
    <row r="17" spans="1:22" ht="15.75">
      <c r="A17" s="376" t="s">
        <v>86</v>
      </c>
      <c r="B17" s="109" t="s">
        <v>87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0">
        <f t="shared" si="0"/>
        <v>0</v>
      </c>
      <c r="U17" s="30">
        <f t="shared" si="1"/>
        <v>0</v>
      </c>
      <c r="V17" s="92">
        <f t="shared" si="2"/>
        <v>0</v>
      </c>
    </row>
    <row r="18" spans="1:22" ht="15.75">
      <c r="A18" s="376" t="s">
        <v>427</v>
      </c>
      <c r="B18" s="109" t="s">
        <v>88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0">
        <f t="shared" si="0"/>
        <v>0</v>
      </c>
      <c r="U18" s="30">
        <f t="shared" si="1"/>
        <v>0</v>
      </c>
      <c r="V18" s="92">
        <f t="shared" si="2"/>
        <v>0</v>
      </c>
    </row>
    <row r="19" spans="1:22" ht="15.75">
      <c r="A19" s="377" t="s">
        <v>365</v>
      </c>
      <c r="B19" s="111" t="s">
        <v>89</v>
      </c>
      <c r="C19" s="374">
        <f>SUM(C6:C18)</f>
        <v>43578</v>
      </c>
      <c r="D19" s="374">
        <f aca="true" t="shared" si="3" ref="D19:S19">SUM(D6:D18)</f>
        <v>0</v>
      </c>
      <c r="E19" s="374">
        <f t="shared" si="3"/>
        <v>14993</v>
      </c>
      <c r="F19" s="374">
        <f t="shared" si="3"/>
        <v>2341</v>
      </c>
      <c r="G19" s="374">
        <f t="shared" si="3"/>
        <v>1481</v>
      </c>
      <c r="H19" s="374">
        <f t="shared" si="3"/>
        <v>2151</v>
      </c>
      <c r="I19" s="374">
        <f t="shared" si="3"/>
        <v>2817</v>
      </c>
      <c r="J19" s="374">
        <f t="shared" si="3"/>
        <v>3562</v>
      </c>
      <c r="K19" s="374">
        <f t="shared" si="3"/>
        <v>8760</v>
      </c>
      <c r="L19" s="374">
        <f t="shared" si="3"/>
        <v>0</v>
      </c>
      <c r="M19" s="374">
        <f t="shared" si="3"/>
        <v>6983</v>
      </c>
      <c r="N19" s="374">
        <f t="shared" si="3"/>
        <v>0</v>
      </c>
      <c r="O19" s="374">
        <f t="shared" si="3"/>
        <v>0</v>
      </c>
      <c r="P19" s="374">
        <f t="shared" si="3"/>
        <v>0</v>
      </c>
      <c r="Q19" s="374">
        <f t="shared" si="3"/>
        <v>0</v>
      </c>
      <c r="R19" s="374">
        <f t="shared" si="3"/>
        <v>0</v>
      </c>
      <c r="S19" s="374">
        <f t="shared" si="3"/>
        <v>0</v>
      </c>
      <c r="T19" s="37">
        <f t="shared" si="0"/>
        <v>84325</v>
      </c>
      <c r="U19" s="37">
        <f t="shared" si="1"/>
        <v>2341</v>
      </c>
      <c r="V19" s="92">
        <f t="shared" si="2"/>
        <v>86666</v>
      </c>
    </row>
    <row r="20" spans="1:22" ht="15.75">
      <c r="A20" s="376" t="s">
        <v>90</v>
      </c>
      <c r="B20" s="109" t="s">
        <v>91</v>
      </c>
      <c r="C20" s="374">
        <v>7620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0">
        <f t="shared" si="0"/>
        <v>7620</v>
      </c>
      <c r="U20" s="30">
        <f t="shared" si="1"/>
        <v>0</v>
      </c>
      <c r="V20" s="92">
        <f t="shared" si="2"/>
        <v>7620</v>
      </c>
    </row>
    <row r="21" spans="1:22" ht="25.5">
      <c r="A21" s="376" t="s">
        <v>92</v>
      </c>
      <c r="B21" s="109" t="s">
        <v>93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0">
        <f t="shared" si="0"/>
        <v>0</v>
      </c>
      <c r="U21" s="30">
        <f t="shared" si="1"/>
        <v>0</v>
      </c>
      <c r="V21" s="92">
        <f t="shared" si="2"/>
        <v>0</v>
      </c>
    </row>
    <row r="22" spans="1:22" ht="15.75">
      <c r="A22" s="378" t="s">
        <v>94</v>
      </c>
      <c r="B22" s="109" t="s">
        <v>95</v>
      </c>
      <c r="C22" s="374"/>
      <c r="D22" s="374"/>
      <c r="E22" s="374"/>
      <c r="F22" s="374"/>
      <c r="G22" s="374"/>
      <c r="H22" s="374">
        <v>300</v>
      </c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0">
        <f t="shared" si="0"/>
        <v>300</v>
      </c>
      <c r="U22" s="30">
        <f t="shared" si="1"/>
        <v>0</v>
      </c>
      <c r="V22" s="92">
        <f t="shared" si="2"/>
        <v>300</v>
      </c>
    </row>
    <row r="23" spans="1:22" ht="15.75">
      <c r="A23" s="379" t="s">
        <v>366</v>
      </c>
      <c r="B23" s="111" t="s">
        <v>96</v>
      </c>
      <c r="C23" s="374">
        <f>SUM(C20:C22)</f>
        <v>7620</v>
      </c>
      <c r="D23" s="374">
        <f aca="true" t="shared" si="4" ref="D23:S23">SUM(D20:D22)</f>
        <v>0</v>
      </c>
      <c r="E23" s="374">
        <f t="shared" si="4"/>
        <v>0</v>
      </c>
      <c r="F23" s="374">
        <f t="shared" si="4"/>
        <v>0</v>
      </c>
      <c r="G23" s="374">
        <f t="shared" si="4"/>
        <v>0</v>
      </c>
      <c r="H23" s="374">
        <f t="shared" si="4"/>
        <v>300</v>
      </c>
      <c r="I23" s="374">
        <f t="shared" si="4"/>
        <v>0</v>
      </c>
      <c r="J23" s="374">
        <f t="shared" si="4"/>
        <v>0</v>
      </c>
      <c r="K23" s="374">
        <f t="shared" si="4"/>
        <v>0</v>
      </c>
      <c r="L23" s="374">
        <f t="shared" si="4"/>
        <v>0</v>
      </c>
      <c r="M23" s="374">
        <f t="shared" si="4"/>
        <v>0</v>
      </c>
      <c r="N23" s="374">
        <f t="shared" si="4"/>
        <v>0</v>
      </c>
      <c r="O23" s="374">
        <f t="shared" si="4"/>
        <v>0</v>
      </c>
      <c r="P23" s="374">
        <f t="shared" si="4"/>
        <v>0</v>
      </c>
      <c r="Q23" s="374">
        <f t="shared" si="4"/>
        <v>0</v>
      </c>
      <c r="R23" s="374">
        <f t="shared" si="4"/>
        <v>0</v>
      </c>
      <c r="S23" s="374">
        <f t="shared" si="4"/>
        <v>0</v>
      </c>
      <c r="T23" s="37">
        <f t="shared" si="0"/>
        <v>7920</v>
      </c>
      <c r="U23" s="30">
        <f t="shared" si="1"/>
        <v>0</v>
      </c>
      <c r="V23" s="92">
        <f t="shared" si="2"/>
        <v>7920</v>
      </c>
    </row>
    <row r="24" spans="1:22" ht="15.75">
      <c r="A24" s="377" t="s">
        <v>457</v>
      </c>
      <c r="B24" s="111" t="s">
        <v>97</v>
      </c>
      <c r="C24" s="374">
        <f>C19+C23</f>
        <v>51198</v>
      </c>
      <c r="D24" s="374">
        <f aca="true" t="shared" si="5" ref="D24:S24">D19+D23</f>
        <v>0</v>
      </c>
      <c r="E24" s="374">
        <f t="shared" si="5"/>
        <v>14993</v>
      </c>
      <c r="F24" s="374">
        <f t="shared" si="5"/>
        <v>2341</v>
      </c>
      <c r="G24" s="374">
        <f t="shared" si="5"/>
        <v>1481</v>
      </c>
      <c r="H24" s="374">
        <f t="shared" si="5"/>
        <v>2451</v>
      </c>
      <c r="I24" s="374">
        <f t="shared" si="5"/>
        <v>2817</v>
      </c>
      <c r="J24" s="374">
        <f t="shared" si="5"/>
        <v>3562</v>
      </c>
      <c r="K24" s="374">
        <f t="shared" si="5"/>
        <v>8760</v>
      </c>
      <c r="L24" s="374">
        <f t="shared" si="5"/>
        <v>0</v>
      </c>
      <c r="M24" s="374">
        <f t="shared" si="5"/>
        <v>6983</v>
      </c>
      <c r="N24" s="374">
        <f t="shared" si="5"/>
        <v>0</v>
      </c>
      <c r="O24" s="374">
        <f t="shared" si="5"/>
        <v>0</v>
      </c>
      <c r="P24" s="374">
        <f t="shared" si="5"/>
        <v>0</v>
      </c>
      <c r="Q24" s="374">
        <f t="shared" si="5"/>
        <v>0</v>
      </c>
      <c r="R24" s="374">
        <f t="shared" si="5"/>
        <v>0</v>
      </c>
      <c r="S24" s="374">
        <f t="shared" si="5"/>
        <v>0</v>
      </c>
      <c r="T24" s="39">
        <f t="shared" si="0"/>
        <v>92245</v>
      </c>
      <c r="U24" s="39">
        <f t="shared" si="1"/>
        <v>2341</v>
      </c>
      <c r="V24" s="92">
        <f t="shared" si="2"/>
        <v>94586</v>
      </c>
    </row>
    <row r="25" spans="1:22" ht="15.75">
      <c r="A25" s="379" t="s">
        <v>428</v>
      </c>
      <c r="B25" s="111" t="s">
        <v>98</v>
      </c>
      <c r="C25" s="374">
        <v>13318</v>
      </c>
      <c r="D25" s="374"/>
      <c r="E25" s="374">
        <v>4136</v>
      </c>
      <c r="F25" s="374">
        <v>643</v>
      </c>
      <c r="G25" s="374">
        <v>411</v>
      </c>
      <c r="H25" s="374">
        <v>672</v>
      </c>
      <c r="I25" s="374">
        <v>783</v>
      </c>
      <c r="J25" s="374">
        <v>985</v>
      </c>
      <c r="K25" s="374">
        <v>2285</v>
      </c>
      <c r="L25" s="374"/>
      <c r="M25" s="374">
        <v>943</v>
      </c>
      <c r="N25" s="374"/>
      <c r="O25" s="374"/>
      <c r="P25" s="374"/>
      <c r="Q25" s="374"/>
      <c r="R25" s="374"/>
      <c r="S25" s="374"/>
      <c r="T25" s="39">
        <f t="shared" si="0"/>
        <v>23533</v>
      </c>
      <c r="U25" s="39">
        <f t="shared" si="1"/>
        <v>643</v>
      </c>
      <c r="V25" s="92">
        <v>24176</v>
      </c>
    </row>
    <row r="26" spans="1:22" ht="15.75">
      <c r="A26" s="376" t="s">
        <v>99</v>
      </c>
      <c r="B26" s="109" t="s">
        <v>100</v>
      </c>
      <c r="C26" s="374">
        <v>1100</v>
      </c>
      <c r="D26" s="374"/>
      <c r="E26" s="374">
        <v>40</v>
      </c>
      <c r="F26" s="374"/>
      <c r="G26" s="374"/>
      <c r="H26" s="374">
        <v>500</v>
      </c>
      <c r="I26" s="374">
        <v>750</v>
      </c>
      <c r="J26" s="374"/>
      <c r="K26" s="374">
        <v>70</v>
      </c>
      <c r="L26" s="374"/>
      <c r="M26" s="374">
        <v>100</v>
      </c>
      <c r="N26" s="374"/>
      <c r="O26" s="374"/>
      <c r="P26" s="374"/>
      <c r="Q26" s="374"/>
      <c r="R26" s="374"/>
      <c r="S26" s="374"/>
      <c r="T26" s="30">
        <f t="shared" si="0"/>
        <v>2560</v>
      </c>
      <c r="U26" s="30">
        <f t="shared" si="1"/>
        <v>0</v>
      </c>
      <c r="V26" s="92">
        <f t="shared" si="2"/>
        <v>2560</v>
      </c>
    </row>
    <row r="27" spans="1:22" ht="15.75">
      <c r="A27" s="376" t="s">
        <v>101</v>
      </c>
      <c r="B27" s="109" t="s">
        <v>102</v>
      </c>
      <c r="C27" s="374">
        <v>6100</v>
      </c>
      <c r="D27" s="374">
        <v>22520</v>
      </c>
      <c r="E27" s="374">
        <v>940</v>
      </c>
      <c r="F27" s="374">
        <v>300</v>
      </c>
      <c r="G27" s="374">
        <v>140</v>
      </c>
      <c r="H27" s="374">
        <v>350</v>
      </c>
      <c r="I27" s="374">
        <v>250</v>
      </c>
      <c r="J27" s="374">
        <v>220</v>
      </c>
      <c r="K27" s="374">
        <v>200</v>
      </c>
      <c r="L27" s="374"/>
      <c r="M27" s="374">
        <v>100</v>
      </c>
      <c r="N27" s="374"/>
      <c r="O27" s="374"/>
      <c r="P27" s="374"/>
      <c r="Q27" s="374"/>
      <c r="R27" s="374"/>
      <c r="S27" s="374"/>
      <c r="T27" s="30">
        <f t="shared" si="0"/>
        <v>30820</v>
      </c>
      <c r="U27" s="30">
        <f t="shared" si="1"/>
        <v>300</v>
      </c>
      <c r="V27" s="92">
        <f t="shared" si="2"/>
        <v>31120</v>
      </c>
    </row>
    <row r="28" spans="1:22" ht="15.75">
      <c r="A28" s="376" t="s">
        <v>103</v>
      </c>
      <c r="B28" s="109" t="s">
        <v>104</v>
      </c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0">
        <f t="shared" si="0"/>
        <v>0</v>
      </c>
      <c r="U28" s="30">
        <f t="shared" si="1"/>
        <v>0</v>
      </c>
      <c r="V28" s="92">
        <f t="shared" si="2"/>
        <v>0</v>
      </c>
    </row>
    <row r="29" spans="1:22" ht="15.75">
      <c r="A29" s="379" t="s">
        <v>367</v>
      </c>
      <c r="B29" s="111" t="s">
        <v>105</v>
      </c>
      <c r="C29" s="374">
        <f>SUM(C26:C28)</f>
        <v>7200</v>
      </c>
      <c r="D29" s="374">
        <f aca="true" t="shared" si="6" ref="D29:S29">SUM(D26:D28)</f>
        <v>22520</v>
      </c>
      <c r="E29" s="374">
        <f t="shared" si="6"/>
        <v>980</v>
      </c>
      <c r="F29" s="374">
        <f t="shared" si="6"/>
        <v>300</v>
      </c>
      <c r="G29" s="374">
        <f t="shared" si="6"/>
        <v>140</v>
      </c>
      <c r="H29" s="374">
        <f t="shared" si="6"/>
        <v>850</v>
      </c>
      <c r="I29" s="374">
        <f t="shared" si="6"/>
        <v>1000</v>
      </c>
      <c r="J29" s="374">
        <f t="shared" si="6"/>
        <v>220</v>
      </c>
      <c r="K29" s="374">
        <f t="shared" si="6"/>
        <v>270</v>
      </c>
      <c r="L29" s="374">
        <f t="shared" si="6"/>
        <v>0</v>
      </c>
      <c r="M29" s="374">
        <f t="shared" si="6"/>
        <v>200</v>
      </c>
      <c r="N29" s="374">
        <f t="shared" si="6"/>
        <v>0</v>
      </c>
      <c r="O29" s="374">
        <f t="shared" si="6"/>
        <v>0</v>
      </c>
      <c r="P29" s="374">
        <f t="shared" si="6"/>
        <v>0</v>
      </c>
      <c r="Q29" s="374">
        <f t="shared" si="6"/>
        <v>0</v>
      </c>
      <c r="R29" s="374">
        <f t="shared" si="6"/>
        <v>0</v>
      </c>
      <c r="S29" s="374">
        <f t="shared" si="6"/>
        <v>0</v>
      </c>
      <c r="T29" s="37">
        <f t="shared" si="0"/>
        <v>33380</v>
      </c>
      <c r="U29" s="37">
        <f t="shared" si="1"/>
        <v>300</v>
      </c>
      <c r="V29" s="92">
        <f t="shared" si="2"/>
        <v>33680</v>
      </c>
    </row>
    <row r="30" spans="1:22" ht="15.75">
      <c r="A30" s="376" t="s">
        <v>106</v>
      </c>
      <c r="B30" s="109" t="s">
        <v>107</v>
      </c>
      <c r="C30" s="374">
        <v>1400</v>
      </c>
      <c r="D30" s="374"/>
      <c r="E30" s="374">
        <v>50</v>
      </c>
      <c r="F30" s="374">
        <v>30</v>
      </c>
      <c r="G30" s="374"/>
      <c r="H30" s="374"/>
      <c r="I30" s="374">
        <v>1300</v>
      </c>
      <c r="J30" s="374"/>
      <c r="K30" s="374">
        <v>170</v>
      </c>
      <c r="L30" s="374"/>
      <c r="M30" s="374"/>
      <c r="N30" s="374">
        <v>100</v>
      </c>
      <c r="O30" s="374"/>
      <c r="P30" s="374"/>
      <c r="Q30" s="374"/>
      <c r="R30" s="374"/>
      <c r="S30" s="374"/>
      <c r="T30" s="30">
        <f t="shared" si="0"/>
        <v>2920</v>
      </c>
      <c r="U30" s="30">
        <f t="shared" si="1"/>
        <v>130</v>
      </c>
      <c r="V30" s="92">
        <f t="shared" si="2"/>
        <v>3050</v>
      </c>
    </row>
    <row r="31" spans="1:22" ht="15.75">
      <c r="A31" s="376" t="s">
        <v>108</v>
      </c>
      <c r="B31" s="109" t="s">
        <v>109</v>
      </c>
      <c r="C31" s="374">
        <v>750</v>
      </c>
      <c r="D31" s="374"/>
      <c r="E31" s="374">
        <v>50</v>
      </c>
      <c r="F31" s="374"/>
      <c r="G31" s="374">
        <v>150</v>
      </c>
      <c r="H31" s="374">
        <v>200</v>
      </c>
      <c r="I31" s="374">
        <v>750</v>
      </c>
      <c r="J31" s="374"/>
      <c r="K31" s="374">
        <v>120</v>
      </c>
      <c r="L31" s="374"/>
      <c r="M31" s="374"/>
      <c r="N31" s="374"/>
      <c r="O31" s="374"/>
      <c r="P31" s="374"/>
      <c r="Q31" s="374"/>
      <c r="R31" s="374"/>
      <c r="S31" s="374"/>
      <c r="T31" s="30">
        <f t="shared" si="0"/>
        <v>2020</v>
      </c>
      <c r="U31" s="30">
        <f t="shared" si="1"/>
        <v>0</v>
      </c>
      <c r="V31" s="92">
        <f t="shared" si="2"/>
        <v>2020</v>
      </c>
    </row>
    <row r="32" spans="1:22" ht="15.75">
      <c r="A32" s="379" t="s">
        <v>458</v>
      </c>
      <c r="B32" s="111" t="s">
        <v>110</v>
      </c>
      <c r="C32" s="374">
        <f>SUM(C30:C31)</f>
        <v>2150</v>
      </c>
      <c r="D32" s="374">
        <f aca="true" t="shared" si="7" ref="D32:S32">SUM(D30:D31)</f>
        <v>0</v>
      </c>
      <c r="E32" s="374">
        <f t="shared" si="7"/>
        <v>100</v>
      </c>
      <c r="F32" s="374">
        <f t="shared" si="7"/>
        <v>30</v>
      </c>
      <c r="G32" s="374">
        <f t="shared" si="7"/>
        <v>150</v>
      </c>
      <c r="H32" s="374">
        <f t="shared" si="7"/>
        <v>200</v>
      </c>
      <c r="I32" s="374">
        <f>I30+I31</f>
        <v>2050</v>
      </c>
      <c r="J32" s="374">
        <f t="shared" si="7"/>
        <v>0</v>
      </c>
      <c r="K32" s="374">
        <f t="shared" si="7"/>
        <v>290</v>
      </c>
      <c r="L32" s="374">
        <f t="shared" si="7"/>
        <v>0</v>
      </c>
      <c r="M32" s="374">
        <f t="shared" si="7"/>
        <v>0</v>
      </c>
      <c r="N32" s="374">
        <f t="shared" si="7"/>
        <v>100</v>
      </c>
      <c r="O32" s="374">
        <f t="shared" si="7"/>
        <v>0</v>
      </c>
      <c r="P32" s="374">
        <f t="shared" si="7"/>
        <v>0</v>
      </c>
      <c r="Q32" s="374">
        <f t="shared" si="7"/>
        <v>0</v>
      </c>
      <c r="R32" s="374">
        <f t="shared" si="7"/>
        <v>0</v>
      </c>
      <c r="S32" s="374">
        <f t="shared" si="7"/>
        <v>0</v>
      </c>
      <c r="T32" s="37">
        <f t="shared" si="0"/>
        <v>4940</v>
      </c>
      <c r="U32" s="37">
        <f t="shared" si="1"/>
        <v>130</v>
      </c>
      <c r="V32" s="92">
        <f t="shared" si="2"/>
        <v>5070</v>
      </c>
    </row>
    <row r="33" spans="1:22" ht="15.75">
      <c r="A33" s="376" t="s">
        <v>111</v>
      </c>
      <c r="B33" s="109" t="s">
        <v>112</v>
      </c>
      <c r="C33" s="374">
        <v>2600</v>
      </c>
      <c r="D33" s="374"/>
      <c r="E33" s="374">
        <v>2900</v>
      </c>
      <c r="F33" s="374"/>
      <c r="G33" s="374">
        <v>1500</v>
      </c>
      <c r="H33" s="374">
        <v>365</v>
      </c>
      <c r="I33" s="374">
        <v>5400</v>
      </c>
      <c r="J33" s="374">
        <v>4800</v>
      </c>
      <c r="K33" s="374">
        <v>370</v>
      </c>
      <c r="L33" s="374"/>
      <c r="M33" s="374"/>
      <c r="N33" s="374">
        <v>1800</v>
      </c>
      <c r="O33" s="374"/>
      <c r="P33" s="374"/>
      <c r="Q33" s="374">
        <v>12000</v>
      </c>
      <c r="R33" s="374"/>
      <c r="S33" s="374"/>
      <c r="T33" s="30">
        <f t="shared" si="0"/>
        <v>29935</v>
      </c>
      <c r="U33" s="30">
        <f t="shared" si="1"/>
        <v>1800</v>
      </c>
      <c r="V33" s="92">
        <f t="shared" si="2"/>
        <v>31735</v>
      </c>
    </row>
    <row r="34" spans="1:22" ht="15.75">
      <c r="A34" s="376" t="s">
        <v>113</v>
      </c>
      <c r="B34" s="109" t="s">
        <v>114</v>
      </c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0">
        <f t="shared" si="0"/>
        <v>0</v>
      </c>
      <c r="U34" s="30">
        <f t="shared" si="1"/>
        <v>0</v>
      </c>
      <c r="V34" s="92">
        <f t="shared" si="2"/>
        <v>0</v>
      </c>
    </row>
    <row r="35" spans="1:22" ht="15.75">
      <c r="A35" s="376" t="s">
        <v>429</v>
      </c>
      <c r="B35" s="109" t="s">
        <v>115</v>
      </c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>
        <v>3000</v>
      </c>
      <c r="P35" s="374"/>
      <c r="Q35" s="374"/>
      <c r="R35" s="374"/>
      <c r="S35" s="374"/>
      <c r="T35" s="30">
        <f t="shared" si="0"/>
        <v>0</v>
      </c>
      <c r="U35" s="30">
        <f t="shared" si="1"/>
        <v>3000</v>
      </c>
      <c r="V35" s="92">
        <f t="shared" si="2"/>
        <v>3000</v>
      </c>
    </row>
    <row r="36" spans="1:22" ht="15.75">
      <c r="A36" s="376" t="s">
        <v>116</v>
      </c>
      <c r="B36" s="109" t="s">
        <v>117</v>
      </c>
      <c r="C36" s="374">
        <v>6000</v>
      </c>
      <c r="D36" s="374"/>
      <c r="E36" s="374">
        <v>650</v>
      </c>
      <c r="F36" s="374">
        <v>150</v>
      </c>
      <c r="G36" s="374">
        <v>300</v>
      </c>
      <c r="H36" s="374">
        <v>130</v>
      </c>
      <c r="I36" s="374">
        <v>600</v>
      </c>
      <c r="J36" s="374">
        <v>350</v>
      </c>
      <c r="K36" s="374">
        <v>150</v>
      </c>
      <c r="L36" s="374"/>
      <c r="M36" s="374"/>
      <c r="N36" s="374">
        <v>50</v>
      </c>
      <c r="O36" s="374"/>
      <c r="P36" s="374">
        <v>12600</v>
      </c>
      <c r="Q36" s="374">
        <v>3000</v>
      </c>
      <c r="R36" s="374"/>
      <c r="S36" s="374"/>
      <c r="T36" s="30">
        <f t="shared" si="0"/>
        <v>23780</v>
      </c>
      <c r="U36" s="30">
        <f t="shared" si="1"/>
        <v>200</v>
      </c>
      <c r="V36" s="92">
        <f t="shared" si="2"/>
        <v>23980</v>
      </c>
    </row>
    <row r="37" spans="1:22" ht="15.75">
      <c r="A37" s="376" t="s">
        <v>430</v>
      </c>
      <c r="B37" s="109" t="s">
        <v>118</v>
      </c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0">
        <f t="shared" si="0"/>
        <v>0</v>
      </c>
      <c r="U37" s="30">
        <f t="shared" si="1"/>
        <v>0</v>
      </c>
      <c r="V37" s="92">
        <f t="shared" si="2"/>
        <v>0</v>
      </c>
    </row>
    <row r="38" spans="1:22" ht="15.75">
      <c r="A38" s="378" t="s">
        <v>119</v>
      </c>
      <c r="B38" s="109" t="s">
        <v>120</v>
      </c>
      <c r="C38" s="374"/>
      <c r="D38" s="374"/>
      <c r="E38" s="374"/>
      <c r="F38" s="374">
        <v>30</v>
      </c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0">
        <f t="shared" si="0"/>
        <v>0</v>
      </c>
      <c r="U38" s="30">
        <f t="shared" si="1"/>
        <v>30</v>
      </c>
      <c r="V38" s="92">
        <f t="shared" si="2"/>
        <v>30</v>
      </c>
    </row>
    <row r="39" spans="1:22" ht="15.75">
      <c r="A39" s="376" t="s">
        <v>431</v>
      </c>
      <c r="B39" s="109" t="s">
        <v>121</v>
      </c>
      <c r="C39" s="374">
        <v>17020</v>
      </c>
      <c r="D39" s="374"/>
      <c r="E39" s="374">
        <v>300</v>
      </c>
      <c r="F39" s="374"/>
      <c r="G39" s="374">
        <v>300</v>
      </c>
      <c r="H39" s="374">
        <v>4260</v>
      </c>
      <c r="I39" s="374">
        <v>500</v>
      </c>
      <c r="J39" s="374">
        <v>200</v>
      </c>
      <c r="K39" s="374">
        <v>120</v>
      </c>
      <c r="L39" s="374"/>
      <c r="M39" s="374"/>
      <c r="N39" s="374">
        <v>210</v>
      </c>
      <c r="O39" s="374">
        <v>7150</v>
      </c>
      <c r="P39" s="374"/>
      <c r="Q39" s="374"/>
      <c r="R39" s="374">
        <v>10320</v>
      </c>
      <c r="S39" s="374"/>
      <c r="T39" s="30">
        <f t="shared" si="0"/>
        <v>22700</v>
      </c>
      <c r="U39" s="30">
        <f t="shared" si="1"/>
        <v>17680</v>
      </c>
      <c r="V39" s="92">
        <f t="shared" si="2"/>
        <v>40380</v>
      </c>
    </row>
    <row r="40" spans="1:22" ht="15.75">
      <c r="A40" s="379" t="s">
        <v>368</v>
      </c>
      <c r="B40" s="111" t="s">
        <v>122</v>
      </c>
      <c r="C40" s="374">
        <f>SUM(C33:C39)</f>
        <v>25620</v>
      </c>
      <c r="D40" s="374">
        <f aca="true" t="shared" si="8" ref="D40:S40">SUM(D33:D39)</f>
        <v>0</v>
      </c>
      <c r="E40" s="374">
        <f t="shared" si="8"/>
        <v>3850</v>
      </c>
      <c r="F40" s="374">
        <f t="shared" si="8"/>
        <v>180</v>
      </c>
      <c r="G40" s="374">
        <f t="shared" si="8"/>
        <v>2100</v>
      </c>
      <c r="H40" s="374">
        <v>4755</v>
      </c>
      <c r="I40" s="374">
        <f t="shared" si="8"/>
        <v>6500</v>
      </c>
      <c r="J40" s="374">
        <f t="shared" si="8"/>
        <v>5350</v>
      </c>
      <c r="K40" s="374">
        <f t="shared" si="8"/>
        <v>640</v>
      </c>
      <c r="L40" s="374">
        <f t="shared" si="8"/>
        <v>0</v>
      </c>
      <c r="M40" s="374">
        <f t="shared" si="8"/>
        <v>0</v>
      </c>
      <c r="N40" s="374">
        <f t="shared" si="8"/>
        <v>2060</v>
      </c>
      <c r="O40" s="374">
        <f t="shared" si="8"/>
        <v>10150</v>
      </c>
      <c r="P40" s="374">
        <f t="shared" si="8"/>
        <v>12600</v>
      </c>
      <c r="Q40" s="374">
        <f t="shared" si="8"/>
        <v>15000</v>
      </c>
      <c r="R40" s="374">
        <f t="shared" si="8"/>
        <v>10320</v>
      </c>
      <c r="S40" s="374">
        <f t="shared" si="8"/>
        <v>0</v>
      </c>
      <c r="T40" s="37">
        <f t="shared" si="0"/>
        <v>76415</v>
      </c>
      <c r="U40" s="37">
        <f t="shared" si="1"/>
        <v>22710</v>
      </c>
      <c r="V40" s="92">
        <f t="shared" si="2"/>
        <v>99125</v>
      </c>
    </row>
    <row r="41" spans="1:22" ht="15.75">
      <c r="A41" s="376" t="s">
        <v>123</v>
      </c>
      <c r="B41" s="109" t="s">
        <v>124</v>
      </c>
      <c r="C41" s="374"/>
      <c r="D41" s="374"/>
      <c r="E41" s="374">
        <v>20</v>
      </c>
      <c r="F41" s="374"/>
      <c r="G41" s="374"/>
      <c r="H41" s="374">
        <v>150</v>
      </c>
      <c r="I41" s="374"/>
      <c r="J41" s="374"/>
      <c r="K41" s="374">
        <v>300</v>
      </c>
      <c r="L41" s="374"/>
      <c r="M41" s="374"/>
      <c r="N41" s="374"/>
      <c r="O41" s="374"/>
      <c r="P41" s="374"/>
      <c r="Q41" s="374"/>
      <c r="R41" s="374">
        <v>202</v>
      </c>
      <c r="S41" s="374"/>
      <c r="T41" s="30">
        <f t="shared" si="0"/>
        <v>470</v>
      </c>
      <c r="U41" s="30">
        <f t="shared" si="1"/>
        <v>202</v>
      </c>
      <c r="V41" s="92">
        <f t="shared" si="2"/>
        <v>672</v>
      </c>
    </row>
    <row r="42" spans="1:22" ht="15.75">
      <c r="A42" s="376" t="s">
        <v>125</v>
      </c>
      <c r="B42" s="109" t="s">
        <v>126</v>
      </c>
      <c r="C42" s="374"/>
      <c r="D42" s="374"/>
      <c r="E42" s="374"/>
      <c r="F42" s="374"/>
      <c r="G42" s="374"/>
      <c r="H42" s="374">
        <v>300</v>
      </c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0">
        <f t="shared" si="0"/>
        <v>300</v>
      </c>
      <c r="U42" s="30">
        <f t="shared" si="1"/>
        <v>0</v>
      </c>
      <c r="V42" s="92">
        <f t="shared" si="2"/>
        <v>300</v>
      </c>
    </row>
    <row r="43" spans="1:22" ht="15.75">
      <c r="A43" s="379" t="s">
        <v>369</v>
      </c>
      <c r="B43" s="111" t="s">
        <v>127</v>
      </c>
      <c r="C43" s="374">
        <f>SUM(C41:C42)</f>
        <v>0</v>
      </c>
      <c r="D43" s="374">
        <f aca="true" t="shared" si="9" ref="D43:S43">SUM(D41:D42)</f>
        <v>0</v>
      </c>
      <c r="E43" s="374">
        <f t="shared" si="9"/>
        <v>20</v>
      </c>
      <c r="F43" s="374">
        <f t="shared" si="9"/>
        <v>0</v>
      </c>
      <c r="G43" s="374">
        <f t="shared" si="9"/>
        <v>0</v>
      </c>
      <c r="H43" s="374">
        <f t="shared" si="9"/>
        <v>450</v>
      </c>
      <c r="I43" s="374">
        <f t="shared" si="9"/>
        <v>0</v>
      </c>
      <c r="J43" s="374">
        <f t="shared" si="9"/>
        <v>0</v>
      </c>
      <c r="K43" s="374">
        <f t="shared" si="9"/>
        <v>300</v>
      </c>
      <c r="L43" s="374">
        <f t="shared" si="9"/>
        <v>0</v>
      </c>
      <c r="M43" s="374">
        <f t="shared" si="9"/>
        <v>0</v>
      </c>
      <c r="N43" s="374">
        <f t="shared" si="9"/>
        <v>0</v>
      </c>
      <c r="O43" s="374">
        <f t="shared" si="9"/>
        <v>0</v>
      </c>
      <c r="P43" s="374">
        <f t="shared" si="9"/>
        <v>0</v>
      </c>
      <c r="Q43" s="374">
        <f t="shared" si="9"/>
        <v>0</v>
      </c>
      <c r="R43" s="374">
        <f t="shared" si="9"/>
        <v>202</v>
      </c>
      <c r="S43" s="374">
        <f t="shared" si="9"/>
        <v>0</v>
      </c>
      <c r="T43" s="37">
        <f t="shared" si="0"/>
        <v>770</v>
      </c>
      <c r="U43" s="37">
        <f t="shared" si="1"/>
        <v>202</v>
      </c>
      <c r="V43" s="92">
        <f t="shared" si="2"/>
        <v>972</v>
      </c>
    </row>
    <row r="44" spans="1:22" ht="15.75">
      <c r="A44" s="376" t="s">
        <v>128</v>
      </c>
      <c r="B44" s="109" t="s">
        <v>129</v>
      </c>
      <c r="C44" s="374">
        <v>4700</v>
      </c>
      <c r="D44" s="374">
        <v>5631</v>
      </c>
      <c r="E44" s="374">
        <v>1000</v>
      </c>
      <c r="F44" s="374">
        <v>140</v>
      </c>
      <c r="G44" s="374">
        <v>650</v>
      </c>
      <c r="H44" s="374">
        <v>2500</v>
      </c>
      <c r="I44" s="374">
        <v>2214</v>
      </c>
      <c r="J44" s="374">
        <v>1500</v>
      </c>
      <c r="K44" s="374">
        <v>324</v>
      </c>
      <c r="L44" s="374"/>
      <c r="M44" s="374">
        <v>55</v>
      </c>
      <c r="N44" s="374">
        <v>540</v>
      </c>
      <c r="O44" s="374">
        <v>2000</v>
      </c>
      <c r="P44" s="374">
        <v>3400</v>
      </c>
      <c r="Q44" s="374">
        <v>4154</v>
      </c>
      <c r="R44" s="374"/>
      <c r="S44" s="374"/>
      <c r="T44" s="30">
        <f t="shared" si="0"/>
        <v>26128</v>
      </c>
      <c r="U44" s="30">
        <f t="shared" si="1"/>
        <v>2680</v>
      </c>
      <c r="V44" s="92">
        <f t="shared" si="2"/>
        <v>28808</v>
      </c>
    </row>
    <row r="45" spans="1:22" ht="15.75">
      <c r="A45" s="376" t="s">
        <v>130</v>
      </c>
      <c r="B45" s="109" t="s">
        <v>131</v>
      </c>
      <c r="C45" s="374">
        <v>1373</v>
      </c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0">
        <f t="shared" si="0"/>
        <v>1373</v>
      </c>
      <c r="U45" s="30">
        <f t="shared" si="1"/>
        <v>0</v>
      </c>
      <c r="V45" s="92">
        <f t="shared" si="2"/>
        <v>1373</v>
      </c>
    </row>
    <row r="46" spans="1:22" ht="15.75">
      <c r="A46" s="376" t="s">
        <v>432</v>
      </c>
      <c r="B46" s="109" t="s">
        <v>132</v>
      </c>
      <c r="C46" s="374">
        <v>6000</v>
      </c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0">
        <f t="shared" si="0"/>
        <v>6000</v>
      </c>
      <c r="U46" s="30">
        <f t="shared" si="1"/>
        <v>0</v>
      </c>
      <c r="V46" s="92">
        <f t="shared" si="2"/>
        <v>6000</v>
      </c>
    </row>
    <row r="47" spans="1:22" ht="15.75">
      <c r="A47" s="376" t="s">
        <v>433</v>
      </c>
      <c r="B47" s="109" t="s">
        <v>133</v>
      </c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0">
        <f t="shared" si="0"/>
        <v>0</v>
      </c>
      <c r="U47" s="30">
        <f t="shared" si="1"/>
        <v>0</v>
      </c>
      <c r="V47" s="92">
        <f t="shared" si="2"/>
        <v>0</v>
      </c>
    </row>
    <row r="48" spans="1:22" ht="15.75">
      <c r="A48" s="376" t="s">
        <v>134</v>
      </c>
      <c r="B48" s="109" t="s">
        <v>135</v>
      </c>
      <c r="C48" s="374">
        <v>7000</v>
      </c>
      <c r="D48" s="374"/>
      <c r="E48" s="374">
        <v>50</v>
      </c>
      <c r="F48" s="374">
        <v>50</v>
      </c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>
        <v>440</v>
      </c>
      <c r="S48" s="374"/>
      <c r="T48" s="30">
        <f t="shared" si="0"/>
        <v>7050</v>
      </c>
      <c r="U48" s="30">
        <f t="shared" si="1"/>
        <v>490</v>
      </c>
      <c r="V48" s="92">
        <f t="shared" si="2"/>
        <v>7540</v>
      </c>
    </row>
    <row r="49" spans="1:22" ht="15.75">
      <c r="A49" s="379" t="s">
        <v>370</v>
      </c>
      <c r="B49" s="111" t="s">
        <v>136</v>
      </c>
      <c r="C49" s="374">
        <f>SUM(C44:C48)</f>
        <v>19073</v>
      </c>
      <c r="D49" s="374">
        <f aca="true" t="shared" si="10" ref="D49:S49">SUM(D44:D48)</f>
        <v>5631</v>
      </c>
      <c r="E49" s="374">
        <f t="shared" si="10"/>
        <v>1050</v>
      </c>
      <c r="F49" s="374">
        <f t="shared" si="10"/>
        <v>190</v>
      </c>
      <c r="G49" s="374">
        <f t="shared" si="10"/>
        <v>650</v>
      </c>
      <c r="H49" s="374">
        <f t="shared" si="10"/>
        <v>2500</v>
      </c>
      <c r="I49" s="374">
        <f t="shared" si="10"/>
        <v>2214</v>
      </c>
      <c r="J49" s="374">
        <f t="shared" si="10"/>
        <v>1500</v>
      </c>
      <c r="K49" s="374">
        <f t="shared" si="10"/>
        <v>324</v>
      </c>
      <c r="L49" s="374">
        <f t="shared" si="10"/>
        <v>0</v>
      </c>
      <c r="M49" s="374">
        <f t="shared" si="10"/>
        <v>55</v>
      </c>
      <c r="N49" s="374">
        <f t="shared" si="10"/>
        <v>540</v>
      </c>
      <c r="O49" s="374">
        <f t="shared" si="10"/>
        <v>2000</v>
      </c>
      <c r="P49" s="374">
        <f t="shared" si="10"/>
        <v>3400</v>
      </c>
      <c r="Q49" s="374">
        <f t="shared" si="10"/>
        <v>4154</v>
      </c>
      <c r="R49" s="374">
        <f t="shared" si="10"/>
        <v>440</v>
      </c>
      <c r="S49" s="374">
        <f t="shared" si="10"/>
        <v>0</v>
      </c>
      <c r="T49" s="37">
        <f t="shared" si="0"/>
        <v>40551</v>
      </c>
      <c r="U49" s="37">
        <f t="shared" si="1"/>
        <v>3170</v>
      </c>
      <c r="V49" s="92">
        <f t="shared" si="2"/>
        <v>43721</v>
      </c>
    </row>
    <row r="50" spans="1:22" ht="15.75">
      <c r="A50" s="379" t="s">
        <v>371</v>
      </c>
      <c r="B50" s="111" t="s">
        <v>137</v>
      </c>
      <c r="C50" s="374">
        <f>C29+C32+C40+C43+C49</f>
        <v>54043</v>
      </c>
      <c r="D50" s="374">
        <f aca="true" t="shared" si="11" ref="D50:S50">D29+D32+D40+D43+D49</f>
        <v>28151</v>
      </c>
      <c r="E50" s="374">
        <f t="shared" si="11"/>
        <v>6000</v>
      </c>
      <c r="F50" s="374">
        <f t="shared" si="11"/>
        <v>700</v>
      </c>
      <c r="G50" s="374">
        <f t="shared" si="11"/>
        <v>3040</v>
      </c>
      <c r="H50" s="374">
        <f t="shared" si="11"/>
        <v>8755</v>
      </c>
      <c r="I50" s="374">
        <f t="shared" si="11"/>
        <v>11764</v>
      </c>
      <c r="J50" s="374">
        <f t="shared" si="11"/>
        <v>7070</v>
      </c>
      <c r="K50" s="374">
        <f t="shared" si="11"/>
        <v>1824</v>
      </c>
      <c r="L50" s="374">
        <f t="shared" si="11"/>
        <v>0</v>
      </c>
      <c r="M50" s="374">
        <f t="shared" si="11"/>
        <v>255</v>
      </c>
      <c r="N50" s="374">
        <f t="shared" si="11"/>
        <v>2700</v>
      </c>
      <c r="O50" s="374">
        <f t="shared" si="11"/>
        <v>12150</v>
      </c>
      <c r="P50" s="374">
        <f t="shared" si="11"/>
        <v>16000</v>
      </c>
      <c r="Q50" s="374">
        <f t="shared" si="11"/>
        <v>19154</v>
      </c>
      <c r="R50" s="374">
        <f t="shared" si="11"/>
        <v>10962</v>
      </c>
      <c r="S50" s="374">
        <f t="shared" si="11"/>
        <v>0</v>
      </c>
      <c r="T50" s="39">
        <f t="shared" si="0"/>
        <v>156056</v>
      </c>
      <c r="U50" s="39">
        <f t="shared" si="1"/>
        <v>26512</v>
      </c>
      <c r="V50" s="92">
        <f t="shared" si="2"/>
        <v>182568</v>
      </c>
    </row>
    <row r="51" spans="1:22" ht="15.75">
      <c r="A51" s="58" t="s">
        <v>138</v>
      </c>
      <c r="B51" s="109" t="s">
        <v>139</v>
      </c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0">
        <f t="shared" si="0"/>
        <v>0</v>
      </c>
      <c r="U51" s="30">
        <f t="shared" si="1"/>
        <v>0</v>
      </c>
      <c r="V51" s="92">
        <f t="shared" si="2"/>
        <v>0</v>
      </c>
    </row>
    <row r="52" spans="1:22" ht="15.75">
      <c r="A52" s="58" t="s">
        <v>372</v>
      </c>
      <c r="B52" s="109" t="s">
        <v>140</v>
      </c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0">
        <f t="shared" si="0"/>
        <v>0</v>
      </c>
      <c r="U52" s="30">
        <f t="shared" si="1"/>
        <v>0</v>
      </c>
      <c r="V52" s="92">
        <f t="shared" si="2"/>
        <v>0</v>
      </c>
    </row>
    <row r="53" spans="1:22" ht="15.75">
      <c r="A53" s="58" t="s">
        <v>434</v>
      </c>
      <c r="B53" s="109" t="s">
        <v>141</v>
      </c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0">
        <f t="shared" si="0"/>
        <v>0</v>
      </c>
      <c r="U53" s="30">
        <f t="shared" si="1"/>
        <v>0</v>
      </c>
      <c r="V53" s="92">
        <f t="shared" si="2"/>
        <v>0</v>
      </c>
    </row>
    <row r="54" spans="1:22" ht="15.75">
      <c r="A54" s="58" t="s">
        <v>435</v>
      </c>
      <c r="B54" s="109" t="s">
        <v>142</v>
      </c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0">
        <f t="shared" si="0"/>
        <v>0</v>
      </c>
      <c r="U54" s="30">
        <f t="shared" si="1"/>
        <v>0</v>
      </c>
      <c r="V54" s="92">
        <f t="shared" si="2"/>
        <v>0</v>
      </c>
    </row>
    <row r="55" spans="1:22" ht="15.75">
      <c r="A55" s="58" t="s">
        <v>436</v>
      </c>
      <c r="B55" s="109" t="s">
        <v>143</v>
      </c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0">
        <f t="shared" si="0"/>
        <v>0</v>
      </c>
      <c r="U55" s="30">
        <f t="shared" si="1"/>
        <v>0</v>
      </c>
      <c r="V55" s="92">
        <f t="shared" si="2"/>
        <v>0</v>
      </c>
    </row>
    <row r="56" spans="1:22" ht="15.75">
      <c r="A56" s="58" t="s">
        <v>437</v>
      </c>
      <c r="B56" s="109" t="s">
        <v>144</v>
      </c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0">
        <f t="shared" si="0"/>
        <v>0</v>
      </c>
      <c r="U56" s="30">
        <f t="shared" si="1"/>
        <v>0</v>
      </c>
      <c r="V56" s="92">
        <f t="shared" si="2"/>
        <v>0</v>
      </c>
    </row>
    <row r="57" spans="1:22" ht="15.75">
      <c r="A57" s="58" t="s">
        <v>438</v>
      </c>
      <c r="B57" s="109" t="s">
        <v>145</v>
      </c>
      <c r="C57" s="374"/>
      <c r="D57" s="374"/>
      <c r="E57" s="374"/>
      <c r="F57" s="374"/>
      <c r="G57" s="374"/>
      <c r="H57" s="374"/>
      <c r="I57" s="374"/>
      <c r="J57" s="374"/>
      <c r="K57" s="374"/>
      <c r="L57" s="374">
        <v>1300</v>
      </c>
      <c r="M57" s="374"/>
      <c r="N57" s="374"/>
      <c r="O57" s="374"/>
      <c r="P57" s="374"/>
      <c r="Q57" s="374"/>
      <c r="R57" s="374"/>
      <c r="S57" s="374"/>
      <c r="T57" s="30">
        <f t="shared" si="0"/>
        <v>1300</v>
      </c>
      <c r="U57" s="30">
        <f t="shared" si="1"/>
        <v>0</v>
      </c>
      <c r="V57" s="92">
        <f t="shared" si="2"/>
        <v>1300</v>
      </c>
    </row>
    <row r="58" spans="1:22" ht="15.75">
      <c r="A58" s="58" t="s">
        <v>439</v>
      </c>
      <c r="B58" s="109" t="s">
        <v>146</v>
      </c>
      <c r="C58" s="374"/>
      <c r="D58" s="374"/>
      <c r="E58" s="374"/>
      <c r="F58" s="374"/>
      <c r="G58" s="374"/>
      <c r="H58" s="374"/>
      <c r="I58" s="374"/>
      <c r="J58" s="374"/>
      <c r="K58" s="374"/>
      <c r="L58" s="374">
        <v>29967</v>
      </c>
      <c r="M58" s="374"/>
      <c r="N58" s="374"/>
      <c r="O58" s="374"/>
      <c r="P58" s="374"/>
      <c r="Q58" s="374"/>
      <c r="R58" s="374"/>
      <c r="S58" s="374"/>
      <c r="T58" s="30">
        <f t="shared" si="0"/>
        <v>29967</v>
      </c>
      <c r="U58" s="30">
        <f t="shared" si="1"/>
        <v>0</v>
      </c>
      <c r="V58" s="92">
        <f t="shared" si="2"/>
        <v>29967</v>
      </c>
    </row>
    <row r="59" spans="1:22" ht="15.75">
      <c r="A59" s="62" t="s">
        <v>401</v>
      </c>
      <c r="B59" s="111" t="s">
        <v>147</v>
      </c>
      <c r="C59" s="374">
        <f>SUM(C51:C58)</f>
        <v>0</v>
      </c>
      <c r="D59" s="374">
        <f aca="true" t="shared" si="12" ref="D59:S59">SUM(D51:D58)</f>
        <v>0</v>
      </c>
      <c r="E59" s="374">
        <f t="shared" si="12"/>
        <v>0</v>
      </c>
      <c r="F59" s="374">
        <f t="shared" si="12"/>
        <v>0</v>
      </c>
      <c r="G59" s="374">
        <f t="shared" si="12"/>
        <v>0</v>
      </c>
      <c r="H59" s="374">
        <f t="shared" si="12"/>
        <v>0</v>
      </c>
      <c r="I59" s="374">
        <f t="shared" si="12"/>
        <v>0</v>
      </c>
      <c r="J59" s="374">
        <f t="shared" si="12"/>
        <v>0</v>
      </c>
      <c r="K59" s="374">
        <f t="shared" si="12"/>
        <v>0</v>
      </c>
      <c r="L59" s="374">
        <f t="shared" si="12"/>
        <v>31267</v>
      </c>
      <c r="M59" s="374">
        <f t="shared" si="12"/>
        <v>0</v>
      </c>
      <c r="N59" s="374">
        <f t="shared" si="12"/>
        <v>0</v>
      </c>
      <c r="O59" s="374">
        <f t="shared" si="12"/>
        <v>0</v>
      </c>
      <c r="P59" s="374">
        <f t="shared" si="12"/>
        <v>0</v>
      </c>
      <c r="Q59" s="374">
        <f t="shared" si="12"/>
        <v>0</v>
      </c>
      <c r="R59" s="374">
        <f t="shared" si="12"/>
        <v>0</v>
      </c>
      <c r="S59" s="374">
        <f t="shared" si="12"/>
        <v>0</v>
      </c>
      <c r="T59" s="39">
        <f t="shared" si="0"/>
        <v>31267</v>
      </c>
      <c r="U59" s="39">
        <f t="shared" si="1"/>
        <v>0</v>
      </c>
      <c r="V59" s="92">
        <f t="shared" si="2"/>
        <v>31267</v>
      </c>
    </row>
    <row r="60" spans="1:22" ht="15.75">
      <c r="A60" s="62" t="s">
        <v>761</v>
      </c>
      <c r="B60" s="109" t="s">
        <v>155</v>
      </c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0">
        <f t="shared" si="0"/>
        <v>0</v>
      </c>
      <c r="U60" s="30">
        <f t="shared" si="1"/>
        <v>0</v>
      </c>
      <c r="V60" s="92">
        <f t="shared" si="2"/>
        <v>0</v>
      </c>
    </row>
    <row r="61" spans="1:22" ht="15.75">
      <c r="A61" s="57" t="s">
        <v>444</v>
      </c>
      <c r="B61" s="109" t="s">
        <v>163</v>
      </c>
      <c r="C61" s="374">
        <v>13100</v>
      </c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0">
        <f t="shared" si="0"/>
        <v>13100</v>
      </c>
      <c r="U61" s="30">
        <f t="shared" si="1"/>
        <v>0</v>
      </c>
      <c r="V61" s="92">
        <f t="shared" si="2"/>
        <v>13100</v>
      </c>
    </row>
    <row r="62" spans="1:22" ht="15.75">
      <c r="A62" s="54" t="s">
        <v>628</v>
      </c>
      <c r="B62" s="109" t="s">
        <v>793</v>
      </c>
      <c r="C62" s="374">
        <v>13122</v>
      </c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4"/>
      <c r="T62" s="30">
        <f t="shared" si="0"/>
        <v>13122</v>
      </c>
      <c r="U62" s="30">
        <f t="shared" si="1"/>
        <v>0</v>
      </c>
      <c r="V62" s="92">
        <f t="shared" si="2"/>
        <v>13122</v>
      </c>
    </row>
    <row r="63" spans="1:22" ht="15.75">
      <c r="A63" s="54" t="s">
        <v>629</v>
      </c>
      <c r="B63" s="109" t="s">
        <v>793</v>
      </c>
      <c r="C63" s="374">
        <v>6500</v>
      </c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0">
        <f t="shared" si="0"/>
        <v>6500</v>
      </c>
      <c r="U63" s="30">
        <f t="shared" si="1"/>
        <v>0</v>
      </c>
      <c r="V63" s="92">
        <f t="shared" si="2"/>
        <v>6500</v>
      </c>
    </row>
    <row r="64" spans="1:22" ht="15.75">
      <c r="A64" s="62" t="s">
        <v>407</v>
      </c>
      <c r="B64" s="111" t="s">
        <v>164</v>
      </c>
      <c r="C64" s="374">
        <f>SUM(C61:C63)</f>
        <v>32722</v>
      </c>
      <c r="D64" s="374">
        <f aca="true" t="shared" si="13" ref="D64:S64">SUM(D61:D63)</f>
        <v>0</v>
      </c>
      <c r="E64" s="374">
        <f t="shared" si="13"/>
        <v>0</v>
      </c>
      <c r="F64" s="374">
        <f t="shared" si="13"/>
        <v>0</v>
      </c>
      <c r="G64" s="374">
        <f t="shared" si="13"/>
        <v>0</v>
      </c>
      <c r="H64" s="374">
        <f t="shared" si="13"/>
        <v>0</v>
      </c>
      <c r="I64" s="374">
        <f t="shared" si="13"/>
        <v>0</v>
      </c>
      <c r="J64" s="374">
        <f t="shared" si="13"/>
        <v>0</v>
      </c>
      <c r="K64" s="374">
        <f t="shared" si="13"/>
        <v>0</v>
      </c>
      <c r="L64" s="374">
        <f t="shared" si="13"/>
        <v>0</v>
      </c>
      <c r="M64" s="374">
        <f t="shared" si="13"/>
        <v>0</v>
      </c>
      <c r="N64" s="374">
        <f t="shared" si="13"/>
        <v>0</v>
      </c>
      <c r="O64" s="374">
        <f t="shared" si="13"/>
        <v>0</v>
      </c>
      <c r="P64" s="374">
        <f t="shared" si="13"/>
        <v>0</v>
      </c>
      <c r="Q64" s="374">
        <f t="shared" si="13"/>
        <v>0</v>
      </c>
      <c r="R64" s="374">
        <f t="shared" si="13"/>
        <v>0</v>
      </c>
      <c r="S64" s="374">
        <f t="shared" si="13"/>
        <v>0</v>
      </c>
      <c r="T64" s="39">
        <f t="shared" si="0"/>
        <v>32722</v>
      </c>
      <c r="U64" s="39">
        <f t="shared" si="1"/>
        <v>0</v>
      </c>
      <c r="V64" s="92">
        <f t="shared" si="2"/>
        <v>32722</v>
      </c>
    </row>
    <row r="65" spans="1:22" ht="15.75">
      <c r="A65" s="380" t="s">
        <v>575</v>
      </c>
      <c r="B65" s="111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0">
        <f t="shared" si="0"/>
        <v>0</v>
      </c>
      <c r="U65" s="30">
        <f t="shared" si="1"/>
        <v>0</v>
      </c>
      <c r="V65" s="92">
        <f t="shared" si="2"/>
        <v>0</v>
      </c>
    </row>
    <row r="66" spans="1:22" ht="15.75">
      <c r="A66" s="378" t="s">
        <v>165</v>
      </c>
      <c r="B66" s="109" t="s">
        <v>166</v>
      </c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0">
        <f t="shared" si="0"/>
        <v>0</v>
      </c>
      <c r="U66" s="30">
        <f t="shared" si="1"/>
        <v>0</v>
      </c>
      <c r="V66" s="92">
        <f t="shared" si="2"/>
        <v>0</v>
      </c>
    </row>
    <row r="67" spans="1:22" ht="15.75">
      <c r="A67" s="378" t="s">
        <v>445</v>
      </c>
      <c r="B67" s="109" t="s">
        <v>167</v>
      </c>
      <c r="C67" s="374">
        <v>191417</v>
      </c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>
        <v>1800</v>
      </c>
      <c r="R67" s="374">
        <v>3937</v>
      </c>
      <c r="S67" s="374"/>
      <c r="T67" s="30"/>
      <c r="U67" s="30">
        <f>SUM(C67:T67)</f>
        <v>197154</v>
      </c>
      <c r="V67" s="92">
        <f t="shared" si="2"/>
        <v>197154</v>
      </c>
    </row>
    <row r="68" spans="1:22" ht="15.75">
      <c r="A68" s="378" t="s">
        <v>168</v>
      </c>
      <c r="B68" s="109" t="s">
        <v>169</v>
      </c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0">
        <f t="shared" si="0"/>
        <v>0</v>
      </c>
      <c r="U68" s="30">
        <f t="shared" si="1"/>
        <v>0</v>
      </c>
      <c r="V68" s="92">
        <f t="shared" si="2"/>
        <v>0</v>
      </c>
    </row>
    <row r="69" spans="1:22" ht="15.75">
      <c r="A69" s="378" t="s">
        <v>170</v>
      </c>
      <c r="B69" s="109" t="s">
        <v>171</v>
      </c>
      <c r="C69" s="374">
        <v>5512</v>
      </c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>
        <v>7247</v>
      </c>
      <c r="S69" s="374"/>
      <c r="T69" s="30">
        <f>SUM(+D69+E69+G69+H69+I69+J69+K69+L69+M69+P69+Q69)</f>
        <v>0</v>
      </c>
      <c r="U69" s="30">
        <f>SUM(C69:S69)</f>
        <v>12759</v>
      </c>
      <c r="V69" s="92">
        <f t="shared" si="2"/>
        <v>12759</v>
      </c>
    </row>
    <row r="70" spans="1:22" ht="15.75">
      <c r="A70" s="378" t="s">
        <v>172</v>
      </c>
      <c r="B70" s="109" t="s">
        <v>173</v>
      </c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0">
        <f t="shared" si="0"/>
        <v>0</v>
      </c>
      <c r="U70" s="30">
        <f>F70+N70++O70+R70+S70</f>
        <v>0</v>
      </c>
      <c r="V70" s="92">
        <f t="shared" si="2"/>
        <v>0</v>
      </c>
    </row>
    <row r="71" spans="1:22" ht="15.75">
      <c r="A71" s="378" t="s">
        <v>174</v>
      </c>
      <c r="B71" s="109" t="s">
        <v>175</v>
      </c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0">
        <f aca="true" t="shared" si="14" ref="T71:T96">SUM(C71+D71+E71+G71+H71+I71+J71+K71+L71+M71+P71+Q71)</f>
        <v>0</v>
      </c>
      <c r="U71" s="30">
        <f aca="true" t="shared" si="15" ref="U71:U96">F71+N71++O71+R71+S71</f>
        <v>0</v>
      </c>
      <c r="V71" s="92">
        <f aca="true" t="shared" si="16" ref="V71:V97">SUM(C71:S71)</f>
        <v>0</v>
      </c>
    </row>
    <row r="72" spans="1:22" ht="15.75">
      <c r="A72" s="378" t="s">
        <v>176</v>
      </c>
      <c r="B72" s="109" t="s">
        <v>177</v>
      </c>
      <c r="C72" s="374">
        <v>53171</v>
      </c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>
        <v>486</v>
      </c>
      <c r="R72" s="374">
        <v>3016</v>
      </c>
      <c r="S72" s="374"/>
      <c r="T72" s="30"/>
      <c r="U72" s="30">
        <f>SUM(C72:T72)</f>
        <v>56673</v>
      </c>
      <c r="V72" s="92">
        <f t="shared" si="16"/>
        <v>56673</v>
      </c>
    </row>
    <row r="73" spans="1:22" ht="15.75">
      <c r="A73" s="381" t="s">
        <v>409</v>
      </c>
      <c r="B73" s="111" t="s">
        <v>178</v>
      </c>
      <c r="C73" s="374">
        <f>SUM(C66:C72)</f>
        <v>250100</v>
      </c>
      <c r="D73" s="374">
        <f aca="true" t="shared" si="17" ref="D73:S73">SUM(D66:D72)</f>
        <v>0</v>
      </c>
      <c r="E73" s="374">
        <f t="shared" si="17"/>
        <v>0</v>
      </c>
      <c r="F73" s="374">
        <f t="shared" si="17"/>
        <v>0</v>
      </c>
      <c r="G73" s="374">
        <f t="shared" si="17"/>
        <v>0</v>
      </c>
      <c r="H73" s="374">
        <f t="shared" si="17"/>
        <v>0</v>
      </c>
      <c r="I73" s="374">
        <f t="shared" si="17"/>
        <v>0</v>
      </c>
      <c r="J73" s="374">
        <f t="shared" si="17"/>
        <v>0</v>
      </c>
      <c r="K73" s="374">
        <f t="shared" si="17"/>
        <v>0</v>
      </c>
      <c r="L73" s="374">
        <f t="shared" si="17"/>
        <v>0</v>
      </c>
      <c r="M73" s="374">
        <f t="shared" si="17"/>
        <v>0</v>
      </c>
      <c r="N73" s="374">
        <f t="shared" si="17"/>
        <v>0</v>
      </c>
      <c r="O73" s="374">
        <f t="shared" si="17"/>
        <v>0</v>
      </c>
      <c r="P73" s="374">
        <f t="shared" si="17"/>
        <v>0</v>
      </c>
      <c r="Q73" s="374">
        <f t="shared" si="17"/>
        <v>2286</v>
      </c>
      <c r="R73" s="374">
        <f t="shared" si="17"/>
        <v>14200</v>
      </c>
      <c r="S73" s="374">
        <f t="shared" si="17"/>
        <v>0</v>
      </c>
      <c r="T73" s="39">
        <v>0</v>
      </c>
      <c r="U73" s="39">
        <f>SUM(C73:T73)</f>
        <v>266586</v>
      </c>
      <c r="V73" s="92">
        <f t="shared" si="16"/>
        <v>266586</v>
      </c>
    </row>
    <row r="74" spans="1:22" ht="15.75">
      <c r="A74" s="58" t="s">
        <v>179</v>
      </c>
      <c r="B74" s="109" t="s">
        <v>180</v>
      </c>
      <c r="C74" s="374">
        <v>31481</v>
      </c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>
        <v>5500</v>
      </c>
      <c r="S74" s="374"/>
      <c r="T74" s="30">
        <f t="shared" si="14"/>
        <v>31481</v>
      </c>
      <c r="U74" s="30">
        <f t="shared" si="15"/>
        <v>5500</v>
      </c>
      <c r="V74" s="92">
        <f t="shared" si="16"/>
        <v>36981</v>
      </c>
    </row>
    <row r="75" spans="1:22" ht="15.75">
      <c r="A75" s="58" t="s">
        <v>181</v>
      </c>
      <c r="B75" s="109" t="s">
        <v>182</v>
      </c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0">
        <f t="shared" si="14"/>
        <v>0</v>
      </c>
      <c r="U75" s="30">
        <f t="shared" si="15"/>
        <v>0</v>
      </c>
      <c r="V75" s="92">
        <f t="shared" si="16"/>
        <v>0</v>
      </c>
    </row>
    <row r="76" spans="1:22" ht="15.75">
      <c r="A76" s="58" t="s">
        <v>183</v>
      </c>
      <c r="B76" s="109" t="s">
        <v>184</v>
      </c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0">
        <f t="shared" si="14"/>
        <v>0</v>
      </c>
      <c r="U76" s="30">
        <f t="shared" si="15"/>
        <v>0</v>
      </c>
      <c r="V76" s="92">
        <f t="shared" si="16"/>
        <v>0</v>
      </c>
    </row>
    <row r="77" spans="1:22" ht="15.75">
      <c r="A77" s="58" t="s">
        <v>185</v>
      </c>
      <c r="B77" s="109" t="s">
        <v>186</v>
      </c>
      <c r="C77" s="374">
        <v>7689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>
        <v>1500</v>
      </c>
      <c r="S77" s="374"/>
      <c r="T77" s="30">
        <f t="shared" si="14"/>
        <v>7689</v>
      </c>
      <c r="U77" s="30">
        <f t="shared" si="15"/>
        <v>1500</v>
      </c>
      <c r="V77" s="92">
        <f t="shared" si="16"/>
        <v>9189</v>
      </c>
    </row>
    <row r="78" spans="1:22" ht="15.75">
      <c r="A78" s="62" t="s">
        <v>410</v>
      </c>
      <c r="B78" s="111" t="s">
        <v>187</v>
      </c>
      <c r="C78" s="374">
        <f>SUM(C74:C77)</f>
        <v>39170</v>
      </c>
      <c r="D78" s="374">
        <f aca="true" t="shared" si="18" ref="D78:S78">SUM(D74:D77)</f>
        <v>0</v>
      </c>
      <c r="E78" s="374">
        <f t="shared" si="18"/>
        <v>0</v>
      </c>
      <c r="F78" s="374">
        <f t="shared" si="18"/>
        <v>0</v>
      </c>
      <c r="G78" s="374">
        <f t="shared" si="18"/>
        <v>0</v>
      </c>
      <c r="H78" s="374">
        <f t="shared" si="18"/>
        <v>0</v>
      </c>
      <c r="I78" s="374">
        <f t="shared" si="18"/>
        <v>0</v>
      </c>
      <c r="J78" s="374">
        <f t="shared" si="18"/>
        <v>0</v>
      </c>
      <c r="K78" s="374">
        <f t="shared" si="18"/>
        <v>0</v>
      </c>
      <c r="L78" s="374">
        <f t="shared" si="18"/>
        <v>0</v>
      </c>
      <c r="M78" s="374">
        <f t="shared" si="18"/>
        <v>0</v>
      </c>
      <c r="N78" s="374">
        <f t="shared" si="18"/>
        <v>0</v>
      </c>
      <c r="O78" s="374">
        <f t="shared" si="18"/>
        <v>0</v>
      </c>
      <c r="P78" s="374">
        <f t="shared" si="18"/>
        <v>0</v>
      </c>
      <c r="Q78" s="374">
        <f t="shared" si="18"/>
        <v>0</v>
      </c>
      <c r="R78" s="374">
        <f t="shared" si="18"/>
        <v>7000</v>
      </c>
      <c r="S78" s="374">
        <f t="shared" si="18"/>
        <v>0</v>
      </c>
      <c r="T78" s="39">
        <f t="shared" si="14"/>
        <v>39170</v>
      </c>
      <c r="U78" s="39">
        <f t="shared" si="15"/>
        <v>7000</v>
      </c>
      <c r="V78" s="92">
        <f t="shared" si="16"/>
        <v>46170</v>
      </c>
    </row>
    <row r="79" spans="1:22" ht="15.75">
      <c r="A79" s="62" t="s">
        <v>411</v>
      </c>
      <c r="B79" s="111" t="s">
        <v>198</v>
      </c>
      <c r="C79" s="374">
        <v>15440</v>
      </c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9">
        <v>0</v>
      </c>
      <c r="U79" s="39">
        <v>15440</v>
      </c>
      <c r="V79" s="92">
        <f t="shared" si="16"/>
        <v>15440</v>
      </c>
    </row>
    <row r="80" spans="1:22" ht="15.75">
      <c r="A80" s="380" t="s">
        <v>574</v>
      </c>
      <c r="B80" s="111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/>
      <c r="R80" s="374"/>
      <c r="S80" s="374"/>
      <c r="T80" s="30">
        <f t="shared" si="14"/>
        <v>0</v>
      </c>
      <c r="U80" s="30">
        <f t="shared" si="15"/>
        <v>0</v>
      </c>
      <c r="V80" s="92">
        <f t="shared" si="16"/>
        <v>0</v>
      </c>
    </row>
    <row r="81" spans="1:22" ht="15.75">
      <c r="A81" s="381" t="s">
        <v>459</v>
      </c>
      <c r="B81" s="111" t="s">
        <v>199</v>
      </c>
      <c r="C81" s="374">
        <f>C24+C25+C50+C59+C64+C73+C78</f>
        <v>440551</v>
      </c>
      <c r="D81" s="374">
        <f aca="true" t="shared" si="19" ref="D81:S81">D24+D25+D50+D59+D64+D73+D78</f>
        <v>28151</v>
      </c>
      <c r="E81" s="374">
        <f t="shared" si="19"/>
        <v>25129</v>
      </c>
      <c r="F81" s="374">
        <f t="shared" si="19"/>
        <v>3684</v>
      </c>
      <c r="G81" s="374">
        <f t="shared" si="19"/>
        <v>4932</v>
      </c>
      <c r="H81" s="374">
        <f t="shared" si="19"/>
        <v>11878</v>
      </c>
      <c r="I81" s="374">
        <f t="shared" si="19"/>
        <v>15364</v>
      </c>
      <c r="J81" s="374">
        <f t="shared" si="19"/>
        <v>11617</v>
      </c>
      <c r="K81" s="374">
        <f t="shared" si="19"/>
        <v>12869</v>
      </c>
      <c r="L81" s="374">
        <f t="shared" si="19"/>
        <v>31267</v>
      </c>
      <c r="M81" s="374">
        <f t="shared" si="19"/>
        <v>8181</v>
      </c>
      <c r="N81" s="374">
        <f t="shared" si="19"/>
        <v>2700</v>
      </c>
      <c r="O81" s="374">
        <f t="shared" si="19"/>
        <v>12150</v>
      </c>
      <c r="P81" s="374">
        <f t="shared" si="19"/>
        <v>16000</v>
      </c>
      <c r="Q81" s="374">
        <f t="shared" si="19"/>
        <v>21440</v>
      </c>
      <c r="R81" s="374">
        <f t="shared" si="19"/>
        <v>32162</v>
      </c>
      <c r="S81" s="374">
        <f t="shared" si="19"/>
        <v>0</v>
      </c>
      <c r="T81" s="30">
        <f>T24+T50+T59+T64+T78+T79+T25</f>
        <v>374993</v>
      </c>
      <c r="U81" s="37">
        <f>U24+U25++U50+U59+U73+U78+U79</f>
        <v>318522</v>
      </c>
      <c r="V81" s="92">
        <f>V24+V25+V50+V59+V64+V73+V79+V78</f>
        <v>693515</v>
      </c>
    </row>
    <row r="82" spans="1:22" ht="15.75">
      <c r="A82" s="58" t="s">
        <v>452</v>
      </c>
      <c r="B82" s="93" t="s">
        <v>200</v>
      </c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/>
      <c r="R82" s="374"/>
      <c r="S82" s="374"/>
      <c r="T82" s="30">
        <f t="shared" si="14"/>
        <v>0</v>
      </c>
      <c r="U82" s="30">
        <f t="shared" si="15"/>
        <v>0</v>
      </c>
      <c r="V82" s="92">
        <f t="shared" si="16"/>
        <v>0</v>
      </c>
    </row>
    <row r="83" spans="1:22" ht="15.75">
      <c r="A83" s="58" t="s">
        <v>203</v>
      </c>
      <c r="B83" s="93" t="s">
        <v>204</v>
      </c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0">
        <f t="shared" si="14"/>
        <v>0</v>
      </c>
      <c r="U83" s="30">
        <f t="shared" si="15"/>
        <v>0</v>
      </c>
      <c r="V83" s="92">
        <f t="shared" si="16"/>
        <v>0</v>
      </c>
    </row>
    <row r="84" spans="1:22" ht="15.75">
      <c r="A84" s="58" t="s">
        <v>453</v>
      </c>
      <c r="B84" s="93" t="s">
        <v>205</v>
      </c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0">
        <f t="shared" si="14"/>
        <v>0</v>
      </c>
      <c r="U84" s="30">
        <f t="shared" si="15"/>
        <v>0</v>
      </c>
      <c r="V84" s="92">
        <f t="shared" si="16"/>
        <v>0</v>
      </c>
    </row>
    <row r="85" spans="1:22" ht="15.75">
      <c r="A85" s="62" t="s">
        <v>416</v>
      </c>
      <c r="B85" s="94" t="s">
        <v>207</v>
      </c>
      <c r="C85" s="374">
        <f>SUM(C82:C84)</f>
        <v>0</v>
      </c>
      <c r="D85" s="374">
        <f aca="true" t="shared" si="20" ref="D85:S85">SUM(D82:D84)</f>
        <v>0</v>
      </c>
      <c r="E85" s="374">
        <f t="shared" si="20"/>
        <v>0</v>
      </c>
      <c r="F85" s="374">
        <f t="shared" si="20"/>
        <v>0</v>
      </c>
      <c r="G85" s="374">
        <f t="shared" si="20"/>
        <v>0</v>
      </c>
      <c r="H85" s="374">
        <f t="shared" si="20"/>
        <v>0</v>
      </c>
      <c r="I85" s="374">
        <f t="shared" si="20"/>
        <v>0</v>
      </c>
      <c r="J85" s="374">
        <f t="shared" si="20"/>
        <v>0</v>
      </c>
      <c r="K85" s="374">
        <f t="shared" si="20"/>
        <v>0</v>
      </c>
      <c r="L85" s="374">
        <f t="shared" si="20"/>
        <v>0</v>
      </c>
      <c r="M85" s="374">
        <f t="shared" si="20"/>
        <v>0</v>
      </c>
      <c r="N85" s="374">
        <f t="shared" si="20"/>
        <v>0</v>
      </c>
      <c r="O85" s="374">
        <f t="shared" si="20"/>
        <v>0</v>
      </c>
      <c r="P85" s="374">
        <f t="shared" si="20"/>
        <v>0</v>
      </c>
      <c r="Q85" s="374">
        <f t="shared" si="20"/>
        <v>0</v>
      </c>
      <c r="R85" s="374">
        <f t="shared" si="20"/>
        <v>0</v>
      </c>
      <c r="S85" s="374">
        <f t="shared" si="20"/>
        <v>0</v>
      </c>
      <c r="T85" s="30">
        <f t="shared" si="14"/>
        <v>0</v>
      </c>
      <c r="U85" s="30">
        <f t="shared" si="15"/>
        <v>0</v>
      </c>
      <c r="V85" s="92">
        <f t="shared" si="16"/>
        <v>0</v>
      </c>
    </row>
    <row r="86" spans="1:22" ht="15.75">
      <c r="A86" s="61" t="s">
        <v>454</v>
      </c>
      <c r="B86" s="93" t="s">
        <v>208</v>
      </c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0">
        <f t="shared" si="14"/>
        <v>0</v>
      </c>
      <c r="U86" s="30">
        <f t="shared" si="15"/>
        <v>0</v>
      </c>
      <c r="V86" s="92">
        <f t="shared" si="16"/>
        <v>0</v>
      </c>
    </row>
    <row r="87" spans="1:22" ht="15.75">
      <c r="A87" s="61" t="s">
        <v>422</v>
      </c>
      <c r="B87" s="93" t="s">
        <v>211</v>
      </c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0">
        <f t="shared" si="14"/>
        <v>0</v>
      </c>
      <c r="U87" s="30">
        <f t="shared" si="15"/>
        <v>0</v>
      </c>
      <c r="V87" s="92">
        <f t="shared" si="16"/>
        <v>0</v>
      </c>
    </row>
    <row r="88" spans="1:22" ht="15.75">
      <c r="A88" s="58" t="s">
        <v>212</v>
      </c>
      <c r="B88" s="93" t="s">
        <v>213</v>
      </c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/>
      <c r="R88" s="374"/>
      <c r="S88" s="374"/>
      <c r="T88" s="30">
        <f t="shared" si="14"/>
        <v>0</v>
      </c>
      <c r="U88" s="30">
        <f t="shared" si="15"/>
        <v>0</v>
      </c>
      <c r="V88" s="92">
        <f t="shared" si="16"/>
        <v>0</v>
      </c>
    </row>
    <row r="89" spans="1:22" ht="15.75">
      <c r="A89" s="58" t="s">
        <v>455</v>
      </c>
      <c r="B89" s="93" t="s">
        <v>214</v>
      </c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0">
        <f t="shared" si="14"/>
        <v>0</v>
      </c>
      <c r="U89" s="30">
        <f t="shared" si="15"/>
        <v>0</v>
      </c>
      <c r="V89" s="92">
        <f t="shared" si="16"/>
        <v>0</v>
      </c>
    </row>
    <row r="90" spans="1:22" ht="15.75">
      <c r="A90" s="63" t="s">
        <v>419</v>
      </c>
      <c r="B90" s="94" t="s">
        <v>215</v>
      </c>
      <c r="C90" s="374">
        <f>SUM(C86:C89)</f>
        <v>0</v>
      </c>
      <c r="D90" s="374">
        <f aca="true" t="shared" si="21" ref="D90:S90">SUM(D86:D89)</f>
        <v>0</v>
      </c>
      <c r="E90" s="374">
        <f t="shared" si="21"/>
        <v>0</v>
      </c>
      <c r="F90" s="374">
        <f t="shared" si="21"/>
        <v>0</v>
      </c>
      <c r="G90" s="374">
        <f t="shared" si="21"/>
        <v>0</v>
      </c>
      <c r="H90" s="374">
        <f t="shared" si="21"/>
        <v>0</v>
      </c>
      <c r="I90" s="374">
        <f t="shared" si="21"/>
        <v>0</v>
      </c>
      <c r="J90" s="374">
        <f t="shared" si="21"/>
        <v>0</v>
      </c>
      <c r="K90" s="374">
        <f t="shared" si="21"/>
        <v>0</v>
      </c>
      <c r="L90" s="374">
        <f t="shared" si="21"/>
        <v>0</v>
      </c>
      <c r="M90" s="374">
        <f t="shared" si="21"/>
        <v>0</v>
      </c>
      <c r="N90" s="374">
        <f t="shared" si="21"/>
        <v>0</v>
      </c>
      <c r="O90" s="374">
        <f t="shared" si="21"/>
        <v>0</v>
      </c>
      <c r="P90" s="374">
        <f t="shared" si="21"/>
        <v>0</v>
      </c>
      <c r="Q90" s="374">
        <f t="shared" si="21"/>
        <v>0</v>
      </c>
      <c r="R90" s="374">
        <f t="shared" si="21"/>
        <v>0</v>
      </c>
      <c r="S90" s="374">
        <f t="shared" si="21"/>
        <v>0</v>
      </c>
      <c r="T90" s="30">
        <f t="shared" si="14"/>
        <v>0</v>
      </c>
      <c r="U90" s="30">
        <f t="shared" si="15"/>
        <v>0</v>
      </c>
      <c r="V90" s="92">
        <f t="shared" si="16"/>
        <v>0</v>
      </c>
    </row>
    <row r="91" spans="1:22" ht="15.75">
      <c r="A91" s="61" t="s">
        <v>216</v>
      </c>
      <c r="B91" s="93" t="s">
        <v>217</v>
      </c>
      <c r="C91" s="374">
        <v>11209</v>
      </c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0">
        <f t="shared" si="14"/>
        <v>11209</v>
      </c>
      <c r="U91" s="30">
        <f t="shared" si="15"/>
        <v>0</v>
      </c>
      <c r="V91" s="92">
        <f t="shared" si="16"/>
        <v>11209</v>
      </c>
    </row>
    <row r="92" spans="1:22" ht="15.75">
      <c r="A92" s="61" t="s">
        <v>218</v>
      </c>
      <c r="B92" s="93" t="s">
        <v>219</v>
      </c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0">
        <f t="shared" si="14"/>
        <v>0</v>
      </c>
      <c r="U92" s="30">
        <f t="shared" si="15"/>
        <v>0</v>
      </c>
      <c r="V92" s="92">
        <f t="shared" si="16"/>
        <v>0</v>
      </c>
    </row>
    <row r="93" spans="1:22" ht="15.75">
      <c r="A93" s="63" t="s">
        <v>220</v>
      </c>
      <c r="B93" s="94" t="s">
        <v>221</v>
      </c>
      <c r="C93" s="374"/>
      <c r="D93" s="374">
        <f aca="true" t="shared" si="22" ref="D93:S93">SUM(D91:D92)</f>
        <v>0</v>
      </c>
      <c r="E93" s="374">
        <f t="shared" si="22"/>
        <v>0</v>
      </c>
      <c r="F93" s="374">
        <f t="shared" si="22"/>
        <v>0</v>
      </c>
      <c r="G93" s="374">
        <f t="shared" si="22"/>
        <v>0</v>
      </c>
      <c r="H93" s="374">
        <f t="shared" si="22"/>
        <v>0</v>
      </c>
      <c r="I93" s="374">
        <f t="shared" si="22"/>
        <v>0</v>
      </c>
      <c r="J93" s="374">
        <f t="shared" si="22"/>
        <v>0</v>
      </c>
      <c r="K93" s="374">
        <f t="shared" si="22"/>
        <v>0</v>
      </c>
      <c r="L93" s="374">
        <f t="shared" si="22"/>
        <v>0</v>
      </c>
      <c r="M93" s="374">
        <f t="shared" si="22"/>
        <v>0</v>
      </c>
      <c r="N93" s="374">
        <f t="shared" si="22"/>
        <v>0</v>
      </c>
      <c r="O93" s="374">
        <f t="shared" si="22"/>
        <v>0</v>
      </c>
      <c r="P93" s="374">
        <f t="shared" si="22"/>
        <v>0</v>
      </c>
      <c r="Q93" s="374">
        <f t="shared" si="22"/>
        <v>0</v>
      </c>
      <c r="R93" s="374">
        <f t="shared" si="22"/>
        <v>0</v>
      </c>
      <c r="S93" s="374">
        <f t="shared" si="22"/>
        <v>0</v>
      </c>
      <c r="T93" s="30">
        <f t="shared" si="14"/>
        <v>0</v>
      </c>
      <c r="U93" s="30">
        <f t="shared" si="15"/>
        <v>0</v>
      </c>
      <c r="V93" s="92">
        <f t="shared" si="16"/>
        <v>0</v>
      </c>
    </row>
    <row r="94" spans="1:22" ht="15.75">
      <c r="A94" s="61" t="s">
        <v>222</v>
      </c>
      <c r="B94" s="93" t="s">
        <v>223</v>
      </c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0">
        <f t="shared" si="14"/>
        <v>0</v>
      </c>
      <c r="U94" s="30">
        <f t="shared" si="15"/>
        <v>0</v>
      </c>
      <c r="V94" s="92">
        <f t="shared" si="16"/>
        <v>0</v>
      </c>
    </row>
    <row r="95" spans="1:22" ht="15.75">
      <c r="A95" s="63" t="s">
        <v>420</v>
      </c>
      <c r="B95" s="94" t="s">
        <v>228</v>
      </c>
      <c r="C95" s="374">
        <f>C91</f>
        <v>11209</v>
      </c>
      <c r="D95" s="374">
        <f aca="true" t="shared" si="23" ref="D95:S95">D85+D90+D91+D92+D93+D94</f>
        <v>0</v>
      </c>
      <c r="E95" s="374">
        <f t="shared" si="23"/>
        <v>0</v>
      </c>
      <c r="F95" s="374">
        <f t="shared" si="23"/>
        <v>0</v>
      </c>
      <c r="G95" s="374">
        <f t="shared" si="23"/>
        <v>0</v>
      </c>
      <c r="H95" s="374">
        <f t="shared" si="23"/>
        <v>0</v>
      </c>
      <c r="I95" s="374">
        <f t="shared" si="23"/>
        <v>0</v>
      </c>
      <c r="J95" s="374">
        <f t="shared" si="23"/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4">
        <f t="shared" si="23"/>
        <v>0</v>
      </c>
      <c r="Q95" s="374">
        <f t="shared" si="23"/>
        <v>0</v>
      </c>
      <c r="R95" s="374">
        <f t="shared" si="23"/>
        <v>0</v>
      </c>
      <c r="S95" s="374">
        <f t="shared" si="23"/>
        <v>0</v>
      </c>
      <c r="T95" s="30">
        <f t="shared" si="14"/>
        <v>11209</v>
      </c>
      <c r="U95" s="30">
        <f t="shared" si="15"/>
        <v>0</v>
      </c>
      <c r="V95" s="92">
        <f t="shared" si="16"/>
        <v>11209</v>
      </c>
    </row>
    <row r="96" spans="1:22" ht="15.75">
      <c r="A96" s="63" t="s">
        <v>460</v>
      </c>
      <c r="B96" s="94" t="s">
        <v>241</v>
      </c>
      <c r="C96" s="374">
        <f>C95</f>
        <v>11209</v>
      </c>
      <c r="D96" s="374">
        <f aca="true" t="shared" si="24" ref="D96:S96">D95</f>
        <v>0</v>
      </c>
      <c r="E96" s="374">
        <f t="shared" si="24"/>
        <v>0</v>
      </c>
      <c r="F96" s="374">
        <f t="shared" si="24"/>
        <v>0</v>
      </c>
      <c r="G96" s="374">
        <f t="shared" si="24"/>
        <v>0</v>
      </c>
      <c r="H96" s="374">
        <f t="shared" si="24"/>
        <v>0</v>
      </c>
      <c r="I96" s="374">
        <f t="shared" si="24"/>
        <v>0</v>
      </c>
      <c r="J96" s="374">
        <f t="shared" si="24"/>
        <v>0</v>
      </c>
      <c r="K96" s="374">
        <f t="shared" si="24"/>
        <v>0</v>
      </c>
      <c r="L96" s="374">
        <f t="shared" si="24"/>
        <v>0</v>
      </c>
      <c r="M96" s="374">
        <f t="shared" si="24"/>
        <v>0</v>
      </c>
      <c r="N96" s="374">
        <f t="shared" si="24"/>
        <v>0</v>
      </c>
      <c r="O96" s="374">
        <f t="shared" si="24"/>
        <v>0</v>
      </c>
      <c r="P96" s="374">
        <f t="shared" si="24"/>
        <v>0</v>
      </c>
      <c r="Q96" s="374">
        <f t="shared" si="24"/>
        <v>0</v>
      </c>
      <c r="R96" s="374">
        <f t="shared" si="24"/>
        <v>0</v>
      </c>
      <c r="S96" s="374">
        <f t="shared" si="24"/>
        <v>0</v>
      </c>
      <c r="T96" s="39">
        <f t="shared" si="14"/>
        <v>11209</v>
      </c>
      <c r="U96" s="39">
        <f t="shared" si="15"/>
        <v>0</v>
      </c>
      <c r="V96" s="92">
        <f t="shared" si="16"/>
        <v>11209</v>
      </c>
    </row>
    <row r="97" spans="1:22" ht="15.75">
      <c r="A97" s="382" t="s">
        <v>497</v>
      </c>
      <c r="B97" s="30"/>
      <c r="C97" s="374">
        <f>C24+C25+C50+C59+C64+C73+C78+C79+C96</f>
        <v>467200</v>
      </c>
      <c r="D97" s="374">
        <f aca="true" t="shared" si="25" ref="D97:R97">D81+D96</f>
        <v>28151</v>
      </c>
      <c r="E97" s="374">
        <f t="shared" si="25"/>
        <v>25129</v>
      </c>
      <c r="F97" s="374">
        <f t="shared" si="25"/>
        <v>3684</v>
      </c>
      <c r="G97" s="374">
        <f t="shared" si="25"/>
        <v>4932</v>
      </c>
      <c r="H97" s="374">
        <f t="shared" si="25"/>
        <v>11878</v>
      </c>
      <c r="I97" s="374">
        <f t="shared" si="25"/>
        <v>15364</v>
      </c>
      <c r="J97" s="374">
        <f t="shared" si="25"/>
        <v>11617</v>
      </c>
      <c r="K97" s="374">
        <f t="shared" si="25"/>
        <v>12869</v>
      </c>
      <c r="L97" s="374">
        <f t="shared" si="25"/>
        <v>31267</v>
      </c>
      <c r="M97" s="374">
        <f t="shared" si="25"/>
        <v>8181</v>
      </c>
      <c r="N97" s="374">
        <f t="shared" si="25"/>
        <v>2700</v>
      </c>
      <c r="O97" s="374">
        <f t="shared" si="25"/>
        <v>12150</v>
      </c>
      <c r="P97" s="374">
        <f t="shared" si="25"/>
        <v>16000</v>
      </c>
      <c r="Q97" s="374">
        <f t="shared" si="25"/>
        <v>21440</v>
      </c>
      <c r="R97" s="374">
        <f t="shared" si="25"/>
        <v>32162</v>
      </c>
      <c r="S97" s="374"/>
      <c r="T97" s="30">
        <f>T81+T96</f>
        <v>386202</v>
      </c>
      <c r="U97" s="37">
        <f>U81+U96</f>
        <v>318522</v>
      </c>
      <c r="V97" s="96">
        <f t="shared" si="16"/>
        <v>704724</v>
      </c>
    </row>
    <row r="98" spans="1:22" ht="15">
      <c r="A98" s="365"/>
      <c r="B98" s="365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</row>
    <row r="99" spans="1:22" ht="15">
      <c r="A99" s="365"/>
      <c r="B99" s="365"/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 t="s">
        <v>759</v>
      </c>
      <c r="P99" s="365"/>
      <c r="Q99" s="365"/>
      <c r="R99" s="365"/>
      <c r="S99" s="365">
        <v>364810</v>
      </c>
      <c r="T99" s="365"/>
      <c r="U99" s="365"/>
      <c r="V99" s="365"/>
    </row>
    <row r="100" spans="1:22" ht="15">
      <c r="A100" s="365"/>
      <c r="B100" s="365"/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 t="s">
        <v>752</v>
      </c>
      <c r="P100" s="365"/>
      <c r="Q100" s="365"/>
      <c r="R100" s="365"/>
      <c r="S100" s="365">
        <v>286270</v>
      </c>
      <c r="T100" s="365"/>
      <c r="U100" s="365"/>
      <c r="V100" s="365"/>
    </row>
    <row r="101" spans="1:22" ht="15">
      <c r="A101" s="365"/>
      <c r="B101" s="365"/>
      <c r="C101" s="365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 t="s">
        <v>753</v>
      </c>
      <c r="P101" s="365"/>
      <c r="Q101" s="365"/>
      <c r="R101" s="365"/>
      <c r="S101" s="365">
        <v>6000</v>
      </c>
      <c r="T101" s="365"/>
      <c r="U101" s="365"/>
      <c r="V101" s="365"/>
    </row>
    <row r="102" spans="1:22" ht="15">
      <c r="A102" s="365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 t="s">
        <v>754</v>
      </c>
      <c r="P102" s="365"/>
      <c r="Q102" s="365"/>
      <c r="R102" s="365"/>
      <c r="S102" s="383">
        <v>15440</v>
      </c>
      <c r="T102" s="365"/>
      <c r="U102" s="365"/>
      <c r="V102" s="365"/>
    </row>
    <row r="103" spans="1:22" ht="15">
      <c r="A103" s="365"/>
      <c r="B103" s="365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 t="s">
        <v>755</v>
      </c>
      <c r="P103" s="365"/>
      <c r="Q103" s="365"/>
      <c r="R103" s="365"/>
      <c r="S103" s="383">
        <v>11209</v>
      </c>
      <c r="T103" s="365"/>
      <c r="U103" s="365"/>
      <c r="V103" s="365"/>
    </row>
    <row r="104" spans="1:22" ht="15">
      <c r="A104" s="365"/>
      <c r="B104" s="365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 t="s">
        <v>756</v>
      </c>
      <c r="P104" s="365"/>
      <c r="Q104" s="365"/>
      <c r="R104" s="365"/>
      <c r="S104" s="383">
        <v>19622</v>
      </c>
      <c r="T104" s="365"/>
      <c r="U104" s="365"/>
      <c r="V104" s="365"/>
    </row>
    <row r="105" spans="1:22" ht="15">
      <c r="A105" s="365"/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</row>
    <row r="106" spans="1:22" ht="15">
      <c r="A106" s="365"/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 t="s">
        <v>684</v>
      </c>
      <c r="P106" s="365"/>
      <c r="Q106" s="365"/>
      <c r="R106" s="365"/>
      <c r="S106" s="365">
        <v>110000</v>
      </c>
      <c r="T106" s="365"/>
      <c r="U106" s="365"/>
      <c r="V106" s="365"/>
    </row>
    <row r="107" spans="1:22" ht="15">
      <c r="A107" s="365"/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 t="s">
        <v>757</v>
      </c>
      <c r="P107" s="365"/>
      <c r="Q107" s="365"/>
      <c r="R107" s="365"/>
      <c r="S107" s="365">
        <v>98000</v>
      </c>
      <c r="T107" s="365"/>
      <c r="U107" s="365"/>
      <c r="V107" s="365"/>
    </row>
    <row r="108" spans="1:22" ht="15">
      <c r="A108" s="365"/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</row>
    <row r="109" spans="1:22" ht="15">
      <c r="A109" s="365"/>
      <c r="B109" s="365"/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 t="s">
        <v>758</v>
      </c>
      <c r="P109" s="365"/>
      <c r="Q109" s="365"/>
      <c r="R109" s="365"/>
      <c r="S109" s="365">
        <f>SUM(S99:S108)</f>
        <v>911351</v>
      </c>
      <c r="T109" s="365"/>
      <c r="U109" s="365"/>
      <c r="V109" s="365"/>
    </row>
    <row r="110" spans="1:22" ht="15">
      <c r="A110" s="365"/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</row>
  </sheetData>
  <sheetProtection/>
  <printOptions/>
  <pageMargins left="0.7" right="0.7" top="0.75" bottom="0.75" header="0.3" footer="0.3"/>
  <pageSetup horizontalDpi="600" verticalDpi="600" orientation="landscape" paperSize="9" scale="33" r:id="rId1"/>
  <rowBreaks count="1" manualBreakCount="1">
    <brk id="57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Z110"/>
  <sheetViews>
    <sheetView zoomScalePageLayoutView="0" workbookViewId="0" topLeftCell="A94">
      <pane xSplit="2" topLeftCell="C1" activePane="topRight" state="frozen"/>
      <selection pane="topLeft" activeCell="A1" sqref="A1"/>
      <selection pane="topRight" activeCell="B102" sqref="B102"/>
    </sheetView>
  </sheetViews>
  <sheetFormatPr defaultColWidth="9.140625" defaultRowHeight="15"/>
  <cols>
    <col min="1" max="1" width="33.7109375" style="384" customWidth="1"/>
    <col min="2" max="21" width="9.140625" style="384" customWidth="1"/>
    <col min="22" max="22" width="10.28125" style="214" customWidth="1"/>
    <col min="23" max="23" width="10.7109375" style="214" customWidth="1"/>
    <col min="24" max="24" width="14.140625" style="384" customWidth="1"/>
    <col min="25" max="16384" width="9.140625" style="384" customWidth="1"/>
  </cols>
  <sheetData>
    <row r="1" spans="1:24" ht="15.75" customHeight="1">
      <c r="A1" s="363" t="s">
        <v>712</v>
      </c>
      <c r="B1" s="364"/>
      <c r="C1" s="364"/>
      <c r="D1" s="364"/>
      <c r="V1" s="364"/>
      <c r="W1" s="364"/>
      <c r="X1" s="366"/>
    </row>
    <row r="2" spans="1:24" ht="15.75">
      <c r="A2" s="368" t="s">
        <v>544</v>
      </c>
      <c r="B2" s="364"/>
      <c r="C2" s="364"/>
      <c r="D2" s="364"/>
      <c r="V2" s="364"/>
      <c r="W2" s="364"/>
      <c r="X2" s="366"/>
    </row>
    <row r="3" spans="1:24" ht="15.75">
      <c r="A3" s="369"/>
      <c r="B3" s="98"/>
      <c r="C3" s="98"/>
      <c r="D3" s="98"/>
      <c r="V3" s="98"/>
      <c r="W3" s="98"/>
      <c r="X3" s="98"/>
    </row>
    <row r="4" spans="1:24" ht="15.75">
      <c r="A4" s="370" t="s">
        <v>647</v>
      </c>
      <c r="B4" s="98"/>
      <c r="C4" s="98"/>
      <c r="D4" s="98"/>
      <c r="V4" s="98"/>
      <c r="W4" s="98"/>
      <c r="X4" s="98"/>
    </row>
    <row r="5" spans="1:24" s="385" customFormat="1" ht="47.25">
      <c r="A5" s="371" t="s">
        <v>62</v>
      </c>
      <c r="B5" s="88" t="s">
        <v>63</v>
      </c>
      <c r="C5" s="88" t="s">
        <v>760</v>
      </c>
      <c r="D5" s="88" t="s">
        <v>684</v>
      </c>
      <c r="E5" s="372" t="s">
        <v>735</v>
      </c>
      <c r="F5" s="372" t="s">
        <v>743</v>
      </c>
      <c r="G5" s="372" t="s">
        <v>736</v>
      </c>
      <c r="H5" s="372" t="s">
        <v>737</v>
      </c>
      <c r="I5" s="372" t="s">
        <v>738</v>
      </c>
      <c r="J5" s="372" t="s">
        <v>739</v>
      </c>
      <c r="K5" s="372" t="s">
        <v>740</v>
      </c>
      <c r="L5" s="372" t="s">
        <v>741</v>
      </c>
      <c r="M5" s="372" t="s">
        <v>742</v>
      </c>
      <c r="N5" s="372" t="s">
        <v>744</v>
      </c>
      <c r="O5" s="372" t="s">
        <v>745</v>
      </c>
      <c r="P5" s="372" t="s">
        <v>751</v>
      </c>
      <c r="Q5" s="372" t="s">
        <v>746</v>
      </c>
      <c r="R5" s="372" t="s">
        <v>747</v>
      </c>
      <c r="S5" s="372" t="s">
        <v>748</v>
      </c>
      <c r="T5" s="372" t="s">
        <v>749</v>
      </c>
      <c r="U5" s="372" t="s">
        <v>750</v>
      </c>
      <c r="V5" s="372" t="s">
        <v>576</v>
      </c>
      <c r="W5" s="372" t="s">
        <v>577</v>
      </c>
      <c r="X5" s="372" t="s">
        <v>8</v>
      </c>
    </row>
    <row r="6" spans="1:24" ht="15.75">
      <c r="A6" s="373" t="s">
        <v>64</v>
      </c>
      <c r="B6" s="109" t="s">
        <v>65</v>
      </c>
      <c r="C6" s="109">
        <v>50569</v>
      </c>
      <c r="D6" s="109">
        <v>68906</v>
      </c>
      <c r="E6" s="386">
        <v>39877</v>
      </c>
      <c r="F6" s="386"/>
      <c r="G6" s="386">
        <v>13803</v>
      </c>
      <c r="H6" s="386">
        <v>2193</v>
      </c>
      <c r="I6" s="386">
        <v>1332</v>
      </c>
      <c r="J6" s="386">
        <v>2002</v>
      </c>
      <c r="K6" s="386">
        <v>2520</v>
      </c>
      <c r="L6" s="386">
        <v>3264</v>
      </c>
      <c r="M6" s="386">
        <v>8462</v>
      </c>
      <c r="N6" s="386"/>
      <c r="O6" s="386">
        <v>6983</v>
      </c>
      <c r="P6" s="386"/>
      <c r="Q6" s="386"/>
      <c r="R6" s="386"/>
      <c r="S6" s="386"/>
      <c r="T6" s="386"/>
      <c r="U6" s="386"/>
      <c r="V6" s="30">
        <f>SUM(C6+D6+E6+F6+G6+I6+J6+K6+L6+M6+N6+O6+R6+S6)</f>
        <v>197718</v>
      </c>
      <c r="W6" s="30">
        <f>H6+P6++Q6+T6+U6</f>
        <v>2193</v>
      </c>
      <c r="X6" s="92">
        <f>SUM(C6:U6)</f>
        <v>199911</v>
      </c>
    </row>
    <row r="7" spans="1:24" ht="15.75">
      <c r="A7" s="373" t="s">
        <v>66</v>
      </c>
      <c r="B7" s="109" t="s">
        <v>67</v>
      </c>
      <c r="C7" s="109"/>
      <c r="D7" s="109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0">
        <f aca="true" t="shared" si="0" ref="V7:V70">SUM(C7+D7+E7+F7+G7+I7+J7+K7+L7+M7+N7+O7+R7+S7)</f>
        <v>0</v>
      </c>
      <c r="W7" s="30">
        <f aca="true" t="shared" si="1" ref="W7:W70">H7+P7++Q7+T7+U7</f>
        <v>0</v>
      </c>
      <c r="X7" s="92">
        <f aca="true" t="shared" si="2" ref="X7:X70">SUM(C7:U7)</f>
        <v>0</v>
      </c>
    </row>
    <row r="8" spans="1:24" ht="15.75">
      <c r="A8" s="373" t="s">
        <v>68</v>
      </c>
      <c r="B8" s="109" t="s">
        <v>69</v>
      </c>
      <c r="C8" s="109">
        <v>1500</v>
      </c>
      <c r="D8" s="109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0">
        <f t="shared" si="0"/>
        <v>1500</v>
      </c>
      <c r="W8" s="30">
        <f t="shared" si="1"/>
        <v>0</v>
      </c>
      <c r="X8" s="92">
        <f t="shared" si="2"/>
        <v>1500</v>
      </c>
    </row>
    <row r="9" spans="1:24" ht="25.5">
      <c r="A9" s="375" t="s">
        <v>70</v>
      </c>
      <c r="B9" s="109" t="s">
        <v>71</v>
      </c>
      <c r="C9" s="109"/>
      <c r="D9" s="109">
        <v>200</v>
      </c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0">
        <f t="shared" si="0"/>
        <v>200</v>
      </c>
      <c r="W9" s="30">
        <f t="shared" si="1"/>
        <v>0</v>
      </c>
      <c r="X9" s="92">
        <f t="shared" si="2"/>
        <v>200</v>
      </c>
    </row>
    <row r="10" spans="1:24" ht="15.75">
      <c r="A10" s="375" t="s">
        <v>72</v>
      </c>
      <c r="B10" s="109" t="s">
        <v>73</v>
      </c>
      <c r="C10" s="109"/>
      <c r="D10" s="109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0">
        <f t="shared" si="0"/>
        <v>0</v>
      </c>
      <c r="W10" s="30">
        <f t="shared" si="1"/>
        <v>0</v>
      </c>
      <c r="X10" s="92">
        <f t="shared" si="2"/>
        <v>0</v>
      </c>
    </row>
    <row r="11" spans="1:24" ht="15.75">
      <c r="A11" s="375" t="s">
        <v>74</v>
      </c>
      <c r="B11" s="109" t="s">
        <v>75</v>
      </c>
      <c r="C11" s="109"/>
      <c r="D11" s="109">
        <v>516</v>
      </c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0">
        <f t="shared" si="0"/>
        <v>516</v>
      </c>
      <c r="W11" s="30">
        <f t="shared" si="1"/>
        <v>0</v>
      </c>
      <c r="X11" s="92">
        <f t="shared" si="2"/>
        <v>516</v>
      </c>
    </row>
    <row r="12" spans="1:24" ht="15.75">
      <c r="A12" s="375" t="s">
        <v>76</v>
      </c>
      <c r="B12" s="109" t="s">
        <v>77</v>
      </c>
      <c r="C12" s="109">
        <v>2682</v>
      </c>
      <c r="D12" s="109">
        <v>4163</v>
      </c>
      <c r="E12" s="386">
        <v>3701</v>
      </c>
      <c r="F12" s="386"/>
      <c r="G12" s="386">
        <v>1190</v>
      </c>
      <c r="H12" s="386">
        <v>148</v>
      </c>
      <c r="I12" s="386">
        <v>149</v>
      </c>
      <c r="J12" s="386">
        <v>149</v>
      </c>
      <c r="K12" s="386">
        <v>297</v>
      </c>
      <c r="L12" s="386">
        <v>298</v>
      </c>
      <c r="M12" s="386">
        <v>298</v>
      </c>
      <c r="N12" s="386"/>
      <c r="O12" s="386"/>
      <c r="P12" s="386"/>
      <c r="Q12" s="386"/>
      <c r="R12" s="386"/>
      <c r="S12" s="386"/>
      <c r="T12" s="386"/>
      <c r="U12" s="386"/>
      <c r="V12" s="30">
        <f t="shared" si="0"/>
        <v>12927</v>
      </c>
      <c r="W12" s="30">
        <f t="shared" si="1"/>
        <v>148</v>
      </c>
      <c r="X12" s="92">
        <f t="shared" si="2"/>
        <v>13075</v>
      </c>
    </row>
    <row r="13" spans="1:24" ht="15.75">
      <c r="A13" s="375" t="s">
        <v>78</v>
      </c>
      <c r="B13" s="109" t="s">
        <v>79</v>
      </c>
      <c r="C13" s="109">
        <v>150</v>
      </c>
      <c r="D13" s="109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0">
        <f t="shared" si="0"/>
        <v>150</v>
      </c>
      <c r="W13" s="30">
        <f t="shared" si="1"/>
        <v>0</v>
      </c>
      <c r="X13" s="92">
        <f t="shared" si="2"/>
        <v>150</v>
      </c>
    </row>
    <row r="14" spans="1:24" ht="15.75">
      <c r="A14" s="376" t="s">
        <v>80</v>
      </c>
      <c r="B14" s="109" t="s">
        <v>81</v>
      </c>
      <c r="C14" s="109">
        <v>300</v>
      </c>
      <c r="D14" s="109">
        <v>550</v>
      </c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0">
        <f t="shared" si="0"/>
        <v>850</v>
      </c>
      <c r="W14" s="30">
        <f t="shared" si="1"/>
        <v>0</v>
      </c>
      <c r="X14" s="92">
        <f t="shared" si="2"/>
        <v>850</v>
      </c>
    </row>
    <row r="15" spans="1:24" ht="15.75">
      <c r="A15" s="376" t="s">
        <v>82</v>
      </c>
      <c r="B15" s="109" t="s">
        <v>83</v>
      </c>
      <c r="C15" s="109">
        <v>718</v>
      </c>
      <c r="D15" s="109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0">
        <f t="shared" si="0"/>
        <v>718</v>
      </c>
      <c r="W15" s="30">
        <f t="shared" si="1"/>
        <v>0</v>
      </c>
      <c r="X15" s="92">
        <f t="shared" si="2"/>
        <v>718</v>
      </c>
    </row>
    <row r="16" spans="1:24" ht="15.75">
      <c r="A16" s="376" t="s">
        <v>84</v>
      </c>
      <c r="B16" s="109" t="s">
        <v>85</v>
      </c>
      <c r="C16" s="109"/>
      <c r="D16" s="109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0">
        <f t="shared" si="0"/>
        <v>0</v>
      </c>
      <c r="W16" s="30">
        <f t="shared" si="1"/>
        <v>0</v>
      </c>
      <c r="X16" s="92">
        <f t="shared" si="2"/>
        <v>0</v>
      </c>
    </row>
    <row r="17" spans="1:24" ht="15.75">
      <c r="A17" s="376" t="s">
        <v>86</v>
      </c>
      <c r="B17" s="109" t="s">
        <v>87</v>
      </c>
      <c r="C17" s="109"/>
      <c r="D17" s="109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0">
        <f t="shared" si="0"/>
        <v>0</v>
      </c>
      <c r="W17" s="30">
        <f t="shared" si="1"/>
        <v>0</v>
      </c>
      <c r="X17" s="92">
        <f t="shared" si="2"/>
        <v>0</v>
      </c>
    </row>
    <row r="18" spans="1:24" ht="25.5">
      <c r="A18" s="376" t="s">
        <v>427</v>
      </c>
      <c r="B18" s="109" t="s">
        <v>88</v>
      </c>
      <c r="C18" s="109"/>
      <c r="D18" s="109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0">
        <f t="shared" si="0"/>
        <v>0</v>
      </c>
      <c r="W18" s="30">
        <f t="shared" si="1"/>
        <v>0</v>
      </c>
      <c r="X18" s="92">
        <f t="shared" si="2"/>
        <v>0</v>
      </c>
    </row>
    <row r="19" spans="1:25" ht="15.75">
      <c r="A19" s="377" t="s">
        <v>365</v>
      </c>
      <c r="B19" s="111" t="s">
        <v>89</v>
      </c>
      <c r="C19" s="111">
        <f>C6+C8+C9+C10+C11+C12+C13+C14+C15</f>
        <v>55919</v>
      </c>
      <c r="D19" s="111">
        <f>D6+D8+D9+D10+D11+D12+D13+D14+D15</f>
        <v>74335</v>
      </c>
      <c r="E19" s="386">
        <f>SUM(E6:E18)</f>
        <v>43578</v>
      </c>
      <c r="F19" s="386">
        <f aca="true" t="shared" si="3" ref="F19:U19">SUM(F6:F18)</f>
        <v>0</v>
      </c>
      <c r="G19" s="386">
        <f t="shared" si="3"/>
        <v>14993</v>
      </c>
      <c r="H19" s="386">
        <f t="shared" si="3"/>
        <v>2341</v>
      </c>
      <c r="I19" s="386">
        <f t="shared" si="3"/>
        <v>1481</v>
      </c>
      <c r="J19" s="386">
        <f t="shared" si="3"/>
        <v>2151</v>
      </c>
      <c r="K19" s="386">
        <f t="shared" si="3"/>
        <v>2817</v>
      </c>
      <c r="L19" s="386">
        <f t="shared" si="3"/>
        <v>3562</v>
      </c>
      <c r="M19" s="386">
        <f t="shared" si="3"/>
        <v>8760</v>
      </c>
      <c r="N19" s="386">
        <f t="shared" si="3"/>
        <v>0</v>
      </c>
      <c r="O19" s="386">
        <f t="shared" si="3"/>
        <v>6983</v>
      </c>
      <c r="P19" s="386">
        <f t="shared" si="3"/>
        <v>0</v>
      </c>
      <c r="Q19" s="386">
        <f t="shared" si="3"/>
        <v>0</v>
      </c>
      <c r="R19" s="386">
        <f t="shared" si="3"/>
        <v>0</v>
      </c>
      <c r="S19" s="386">
        <f t="shared" si="3"/>
        <v>0</v>
      </c>
      <c r="T19" s="386">
        <f t="shared" si="3"/>
        <v>0</v>
      </c>
      <c r="U19" s="386">
        <f t="shared" si="3"/>
        <v>0</v>
      </c>
      <c r="V19" s="30">
        <f t="shared" si="0"/>
        <v>214579</v>
      </c>
      <c r="W19" s="37">
        <f t="shared" si="1"/>
        <v>2341</v>
      </c>
      <c r="X19" s="92">
        <f t="shared" si="2"/>
        <v>216920</v>
      </c>
      <c r="Y19" s="365"/>
    </row>
    <row r="20" spans="1:24" ht="15.75">
      <c r="A20" s="376" t="s">
        <v>90</v>
      </c>
      <c r="B20" s="109" t="s">
        <v>91</v>
      </c>
      <c r="C20" s="109"/>
      <c r="D20" s="109"/>
      <c r="E20" s="386">
        <v>7620</v>
      </c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0">
        <f t="shared" si="0"/>
        <v>7620</v>
      </c>
      <c r="W20" s="30">
        <f t="shared" si="1"/>
        <v>0</v>
      </c>
      <c r="X20" s="92">
        <f t="shared" si="2"/>
        <v>7620</v>
      </c>
    </row>
    <row r="21" spans="1:24" ht="38.25">
      <c r="A21" s="376" t="s">
        <v>92</v>
      </c>
      <c r="B21" s="109" t="s">
        <v>93</v>
      </c>
      <c r="C21" s="109">
        <v>1300</v>
      </c>
      <c r="D21" s="109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0">
        <f t="shared" si="0"/>
        <v>1300</v>
      </c>
      <c r="W21" s="30">
        <f t="shared" si="1"/>
        <v>0</v>
      </c>
      <c r="X21" s="92">
        <f t="shared" si="2"/>
        <v>1300</v>
      </c>
    </row>
    <row r="22" spans="1:24" ht="15.75">
      <c r="A22" s="378" t="s">
        <v>94</v>
      </c>
      <c r="B22" s="109" t="s">
        <v>95</v>
      </c>
      <c r="C22" s="109"/>
      <c r="D22" s="109"/>
      <c r="E22" s="386"/>
      <c r="F22" s="386"/>
      <c r="G22" s="386"/>
      <c r="H22" s="386"/>
      <c r="I22" s="386"/>
      <c r="J22" s="386">
        <v>300</v>
      </c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0">
        <f t="shared" si="0"/>
        <v>300</v>
      </c>
      <c r="W22" s="30">
        <f t="shared" si="1"/>
        <v>0</v>
      </c>
      <c r="X22" s="92">
        <f t="shared" si="2"/>
        <v>300</v>
      </c>
    </row>
    <row r="23" spans="1:25" ht="15.75">
      <c r="A23" s="379" t="s">
        <v>366</v>
      </c>
      <c r="B23" s="111" t="s">
        <v>96</v>
      </c>
      <c r="C23" s="111">
        <f>C21+C22</f>
        <v>1300</v>
      </c>
      <c r="D23" s="111">
        <f>D21+D22</f>
        <v>0</v>
      </c>
      <c r="E23" s="386">
        <f>SUM(E20:E22)</f>
        <v>7620</v>
      </c>
      <c r="F23" s="386">
        <f aca="true" t="shared" si="4" ref="F23:U23">SUM(F20:F22)</f>
        <v>0</v>
      </c>
      <c r="G23" s="386">
        <f t="shared" si="4"/>
        <v>0</v>
      </c>
      <c r="H23" s="386">
        <f t="shared" si="4"/>
        <v>0</v>
      </c>
      <c r="I23" s="386">
        <f t="shared" si="4"/>
        <v>0</v>
      </c>
      <c r="J23" s="386">
        <f t="shared" si="4"/>
        <v>300</v>
      </c>
      <c r="K23" s="386">
        <f t="shared" si="4"/>
        <v>0</v>
      </c>
      <c r="L23" s="386">
        <f t="shared" si="4"/>
        <v>0</v>
      </c>
      <c r="M23" s="386">
        <f t="shared" si="4"/>
        <v>0</v>
      </c>
      <c r="N23" s="386">
        <f t="shared" si="4"/>
        <v>0</v>
      </c>
      <c r="O23" s="386">
        <f t="shared" si="4"/>
        <v>0</v>
      </c>
      <c r="P23" s="386">
        <f t="shared" si="4"/>
        <v>0</v>
      </c>
      <c r="Q23" s="386">
        <f t="shared" si="4"/>
        <v>0</v>
      </c>
      <c r="R23" s="386">
        <f t="shared" si="4"/>
        <v>0</v>
      </c>
      <c r="S23" s="386">
        <f t="shared" si="4"/>
        <v>0</v>
      </c>
      <c r="T23" s="386">
        <f t="shared" si="4"/>
        <v>0</v>
      </c>
      <c r="U23" s="386">
        <f t="shared" si="4"/>
        <v>0</v>
      </c>
      <c r="V23" s="30">
        <f t="shared" si="0"/>
        <v>9220</v>
      </c>
      <c r="W23" s="30">
        <f t="shared" si="1"/>
        <v>0</v>
      </c>
      <c r="X23" s="92">
        <f t="shared" si="2"/>
        <v>9220</v>
      </c>
      <c r="Y23" s="365"/>
    </row>
    <row r="24" spans="1:25" ht="15.75">
      <c r="A24" s="377" t="s">
        <v>457</v>
      </c>
      <c r="B24" s="111" t="s">
        <v>97</v>
      </c>
      <c r="C24" s="111">
        <f>C19+C23</f>
        <v>57219</v>
      </c>
      <c r="D24" s="111">
        <f>D19+D23</f>
        <v>74335</v>
      </c>
      <c r="E24" s="386">
        <f>E19+E23</f>
        <v>51198</v>
      </c>
      <c r="F24" s="386">
        <f aca="true" t="shared" si="5" ref="F24:U24">F19+F23</f>
        <v>0</v>
      </c>
      <c r="G24" s="386">
        <f t="shared" si="5"/>
        <v>14993</v>
      </c>
      <c r="H24" s="386">
        <f t="shared" si="5"/>
        <v>2341</v>
      </c>
      <c r="I24" s="386">
        <f t="shared" si="5"/>
        <v>1481</v>
      </c>
      <c r="J24" s="386">
        <f t="shared" si="5"/>
        <v>2451</v>
      </c>
      <c r="K24" s="386">
        <f t="shared" si="5"/>
        <v>2817</v>
      </c>
      <c r="L24" s="386">
        <f t="shared" si="5"/>
        <v>3562</v>
      </c>
      <c r="M24" s="386">
        <f t="shared" si="5"/>
        <v>8760</v>
      </c>
      <c r="N24" s="386">
        <f t="shared" si="5"/>
        <v>0</v>
      </c>
      <c r="O24" s="386">
        <f t="shared" si="5"/>
        <v>6983</v>
      </c>
      <c r="P24" s="386">
        <f t="shared" si="5"/>
        <v>0</v>
      </c>
      <c r="Q24" s="386">
        <f t="shared" si="5"/>
        <v>0</v>
      </c>
      <c r="R24" s="386">
        <f t="shared" si="5"/>
        <v>0</v>
      </c>
      <c r="S24" s="386">
        <f t="shared" si="5"/>
        <v>0</v>
      </c>
      <c r="T24" s="386">
        <f t="shared" si="5"/>
        <v>0</v>
      </c>
      <c r="U24" s="386">
        <f t="shared" si="5"/>
        <v>0</v>
      </c>
      <c r="V24" s="30">
        <f t="shared" si="0"/>
        <v>223799</v>
      </c>
      <c r="W24" s="39">
        <f t="shared" si="1"/>
        <v>2341</v>
      </c>
      <c r="X24" s="92">
        <f t="shared" si="2"/>
        <v>226140</v>
      </c>
      <c r="Y24" s="365"/>
    </row>
    <row r="25" spans="1:24" ht="25.5">
      <c r="A25" s="379" t="s">
        <v>428</v>
      </c>
      <c r="B25" s="111" t="s">
        <v>98</v>
      </c>
      <c r="C25" s="111">
        <v>14870</v>
      </c>
      <c r="D25" s="111">
        <v>21382</v>
      </c>
      <c r="E25" s="386">
        <v>13318</v>
      </c>
      <c r="F25" s="386"/>
      <c r="G25" s="386">
        <v>4136</v>
      </c>
      <c r="H25" s="386">
        <v>643</v>
      </c>
      <c r="I25" s="386">
        <v>411</v>
      </c>
      <c r="J25" s="386">
        <v>672</v>
      </c>
      <c r="K25" s="386">
        <v>783</v>
      </c>
      <c r="L25" s="386">
        <v>985</v>
      </c>
      <c r="M25" s="386">
        <v>2285</v>
      </c>
      <c r="N25" s="386"/>
      <c r="O25" s="386">
        <v>943</v>
      </c>
      <c r="P25" s="386"/>
      <c r="Q25" s="386"/>
      <c r="R25" s="386"/>
      <c r="S25" s="386"/>
      <c r="T25" s="386"/>
      <c r="U25" s="386"/>
      <c r="V25" s="30">
        <f t="shared" si="0"/>
        <v>59785</v>
      </c>
      <c r="W25" s="39">
        <f t="shared" si="1"/>
        <v>643</v>
      </c>
      <c r="X25" s="92">
        <f t="shared" si="2"/>
        <v>60428</v>
      </c>
    </row>
    <row r="26" spans="1:24" ht="15.75">
      <c r="A26" s="376" t="s">
        <v>99</v>
      </c>
      <c r="B26" s="109" t="s">
        <v>100</v>
      </c>
      <c r="C26" s="109">
        <v>811</v>
      </c>
      <c r="D26" s="109">
        <v>1055</v>
      </c>
      <c r="E26" s="386">
        <v>1100</v>
      </c>
      <c r="F26" s="386"/>
      <c r="G26" s="386">
        <v>40</v>
      </c>
      <c r="H26" s="386"/>
      <c r="I26" s="386"/>
      <c r="J26" s="386">
        <v>500</v>
      </c>
      <c r="K26" s="386">
        <v>750</v>
      </c>
      <c r="L26" s="386"/>
      <c r="M26" s="386">
        <v>70</v>
      </c>
      <c r="N26" s="386"/>
      <c r="O26" s="386">
        <v>100</v>
      </c>
      <c r="P26" s="386"/>
      <c r="Q26" s="386"/>
      <c r="R26" s="386"/>
      <c r="S26" s="386"/>
      <c r="T26" s="386"/>
      <c r="U26" s="386"/>
      <c r="V26" s="30">
        <f t="shared" si="0"/>
        <v>4426</v>
      </c>
      <c r="W26" s="30">
        <f t="shared" si="1"/>
        <v>0</v>
      </c>
      <c r="X26" s="92">
        <f t="shared" si="2"/>
        <v>4426</v>
      </c>
    </row>
    <row r="27" spans="1:24" ht="15.75">
      <c r="A27" s="376" t="s">
        <v>101</v>
      </c>
      <c r="B27" s="109" t="s">
        <v>102</v>
      </c>
      <c r="C27" s="109">
        <v>2000</v>
      </c>
      <c r="D27" s="109">
        <v>1120</v>
      </c>
      <c r="E27" s="386">
        <v>6100</v>
      </c>
      <c r="F27" s="386">
        <v>22520</v>
      </c>
      <c r="G27" s="386">
        <v>940</v>
      </c>
      <c r="H27" s="386">
        <v>300</v>
      </c>
      <c r="I27" s="386">
        <v>140</v>
      </c>
      <c r="J27" s="386">
        <v>350</v>
      </c>
      <c r="K27" s="386">
        <v>250</v>
      </c>
      <c r="L27" s="386">
        <v>220</v>
      </c>
      <c r="M27" s="386">
        <v>200</v>
      </c>
      <c r="N27" s="386"/>
      <c r="O27" s="386">
        <v>100</v>
      </c>
      <c r="P27" s="386"/>
      <c r="Q27" s="386"/>
      <c r="R27" s="386"/>
      <c r="S27" s="386"/>
      <c r="T27" s="386"/>
      <c r="U27" s="386"/>
      <c r="V27" s="30">
        <f t="shared" si="0"/>
        <v>33940</v>
      </c>
      <c r="W27" s="30">
        <f t="shared" si="1"/>
        <v>300</v>
      </c>
      <c r="X27" s="92">
        <f t="shared" si="2"/>
        <v>34240</v>
      </c>
    </row>
    <row r="28" spans="1:24" ht="15.75">
      <c r="A28" s="376" t="s">
        <v>103</v>
      </c>
      <c r="B28" s="109" t="s">
        <v>104</v>
      </c>
      <c r="C28" s="109"/>
      <c r="D28" s="109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0">
        <f t="shared" si="0"/>
        <v>0</v>
      </c>
      <c r="W28" s="30">
        <f t="shared" si="1"/>
        <v>0</v>
      </c>
      <c r="X28" s="92">
        <f t="shared" si="2"/>
        <v>0</v>
      </c>
    </row>
    <row r="29" spans="1:25" ht="15.75">
      <c r="A29" s="379" t="s">
        <v>367</v>
      </c>
      <c r="B29" s="111" t="s">
        <v>105</v>
      </c>
      <c r="C29" s="111">
        <f>C26+C27+C28</f>
        <v>2811</v>
      </c>
      <c r="D29" s="111">
        <f>D26+D27+D28</f>
        <v>2175</v>
      </c>
      <c r="E29" s="386">
        <f>SUM(E26:E28)</f>
        <v>7200</v>
      </c>
      <c r="F29" s="386">
        <f aca="true" t="shared" si="6" ref="F29:U29">SUM(F26:F28)</f>
        <v>22520</v>
      </c>
      <c r="G29" s="386">
        <f t="shared" si="6"/>
        <v>980</v>
      </c>
      <c r="H29" s="386">
        <f t="shared" si="6"/>
        <v>300</v>
      </c>
      <c r="I29" s="386">
        <f t="shared" si="6"/>
        <v>140</v>
      </c>
      <c r="J29" s="386">
        <f t="shared" si="6"/>
        <v>850</v>
      </c>
      <c r="K29" s="386">
        <f t="shared" si="6"/>
        <v>1000</v>
      </c>
      <c r="L29" s="386">
        <f t="shared" si="6"/>
        <v>220</v>
      </c>
      <c r="M29" s="386">
        <f t="shared" si="6"/>
        <v>270</v>
      </c>
      <c r="N29" s="386">
        <f t="shared" si="6"/>
        <v>0</v>
      </c>
      <c r="O29" s="386">
        <f t="shared" si="6"/>
        <v>200</v>
      </c>
      <c r="P29" s="386">
        <f t="shared" si="6"/>
        <v>0</v>
      </c>
      <c r="Q29" s="386">
        <f t="shared" si="6"/>
        <v>0</v>
      </c>
      <c r="R29" s="386">
        <f t="shared" si="6"/>
        <v>0</v>
      </c>
      <c r="S29" s="386">
        <f t="shared" si="6"/>
        <v>0</v>
      </c>
      <c r="T29" s="386">
        <f t="shared" si="6"/>
        <v>0</v>
      </c>
      <c r="U29" s="386">
        <f t="shared" si="6"/>
        <v>0</v>
      </c>
      <c r="V29" s="30">
        <f t="shared" si="0"/>
        <v>38366</v>
      </c>
      <c r="W29" s="37">
        <f t="shared" si="1"/>
        <v>300</v>
      </c>
      <c r="X29" s="92">
        <f t="shared" si="2"/>
        <v>38666</v>
      </c>
      <c r="Y29" s="365"/>
    </row>
    <row r="30" spans="1:24" ht="15.75">
      <c r="A30" s="376" t="s">
        <v>106</v>
      </c>
      <c r="B30" s="109" t="s">
        <v>107</v>
      </c>
      <c r="C30" s="109">
        <v>4000</v>
      </c>
      <c r="D30" s="109"/>
      <c r="E30" s="386">
        <v>1400</v>
      </c>
      <c r="F30" s="386"/>
      <c r="G30" s="386">
        <v>50</v>
      </c>
      <c r="H30" s="386">
        <v>30</v>
      </c>
      <c r="I30" s="386"/>
      <c r="J30" s="386"/>
      <c r="K30" s="386">
        <v>1300</v>
      </c>
      <c r="L30" s="386"/>
      <c r="M30" s="386">
        <v>170</v>
      </c>
      <c r="N30" s="386"/>
      <c r="O30" s="386"/>
      <c r="P30" s="386">
        <v>100</v>
      </c>
      <c r="Q30" s="386"/>
      <c r="R30" s="386"/>
      <c r="S30" s="386"/>
      <c r="T30" s="386"/>
      <c r="U30" s="386"/>
      <c r="V30" s="30">
        <f t="shared" si="0"/>
        <v>6920</v>
      </c>
      <c r="W30" s="30">
        <f t="shared" si="1"/>
        <v>130</v>
      </c>
      <c r="X30" s="92">
        <f t="shared" si="2"/>
        <v>7050</v>
      </c>
    </row>
    <row r="31" spans="1:24" ht="15.75">
      <c r="A31" s="376" t="s">
        <v>108</v>
      </c>
      <c r="B31" s="109" t="s">
        <v>109</v>
      </c>
      <c r="C31" s="109">
        <v>2500</v>
      </c>
      <c r="D31" s="109">
        <v>300</v>
      </c>
      <c r="E31" s="386">
        <v>750</v>
      </c>
      <c r="F31" s="386"/>
      <c r="G31" s="386">
        <v>50</v>
      </c>
      <c r="H31" s="386"/>
      <c r="I31" s="386">
        <v>150</v>
      </c>
      <c r="J31" s="386">
        <v>200</v>
      </c>
      <c r="K31" s="386">
        <v>750</v>
      </c>
      <c r="L31" s="386"/>
      <c r="M31" s="386">
        <v>120</v>
      </c>
      <c r="N31" s="386"/>
      <c r="O31" s="386"/>
      <c r="P31" s="386"/>
      <c r="Q31" s="386"/>
      <c r="R31" s="386"/>
      <c r="S31" s="386"/>
      <c r="T31" s="386"/>
      <c r="U31" s="386"/>
      <c r="V31" s="30">
        <f t="shared" si="0"/>
        <v>4820</v>
      </c>
      <c r="W31" s="30">
        <f t="shared" si="1"/>
        <v>0</v>
      </c>
      <c r="X31" s="92">
        <f t="shared" si="2"/>
        <v>4820</v>
      </c>
    </row>
    <row r="32" spans="1:25" ht="15.75">
      <c r="A32" s="379" t="s">
        <v>458</v>
      </c>
      <c r="B32" s="111" t="s">
        <v>110</v>
      </c>
      <c r="C32" s="111">
        <f>C30+C31</f>
        <v>6500</v>
      </c>
      <c r="D32" s="111">
        <f>D30+D31</f>
        <v>300</v>
      </c>
      <c r="E32" s="386">
        <f>SUM(E30:E31)</f>
        <v>2150</v>
      </c>
      <c r="F32" s="386">
        <f aca="true" t="shared" si="7" ref="F32:U32">SUM(F30:F31)</f>
        <v>0</v>
      </c>
      <c r="G32" s="386">
        <f t="shared" si="7"/>
        <v>100</v>
      </c>
      <c r="H32" s="386">
        <f t="shared" si="7"/>
        <v>30</v>
      </c>
      <c r="I32" s="386">
        <f t="shared" si="7"/>
        <v>150</v>
      </c>
      <c r="J32" s="386">
        <f t="shared" si="7"/>
        <v>200</v>
      </c>
      <c r="K32" s="386">
        <f>K30+K31</f>
        <v>2050</v>
      </c>
      <c r="L32" s="386">
        <f t="shared" si="7"/>
        <v>0</v>
      </c>
      <c r="M32" s="386">
        <f t="shared" si="7"/>
        <v>290</v>
      </c>
      <c r="N32" s="386">
        <f t="shared" si="7"/>
        <v>0</v>
      </c>
      <c r="O32" s="386">
        <f t="shared" si="7"/>
        <v>0</v>
      </c>
      <c r="P32" s="386">
        <f t="shared" si="7"/>
        <v>100</v>
      </c>
      <c r="Q32" s="386">
        <f t="shared" si="7"/>
        <v>0</v>
      </c>
      <c r="R32" s="386">
        <f t="shared" si="7"/>
        <v>0</v>
      </c>
      <c r="S32" s="386">
        <f t="shared" si="7"/>
        <v>0</v>
      </c>
      <c r="T32" s="386">
        <f t="shared" si="7"/>
        <v>0</v>
      </c>
      <c r="U32" s="386">
        <f t="shared" si="7"/>
        <v>0</v>
      </c>
      <c r="V32" s="30">
        <f t="shared" si="0"/>
        <v>11740</v>
      </c>
      <c r="W32" s="37">
        <f t="shared" si="1"/>
        <v>130</v>
      </c>
      <c r="X32" s="92">
        <f t="shared" si="2"/>
        <v>11870</v>
      </c>
      <c r="Y32" s="365"/>
    </row>
    <row r="33" spans="1:24" ht="15.75">
      <c r="A33" s="376" t="s">
        <v>111</v>
      </c>
      <c r="B33" s="109" t="s">
        <v>112</v>
      </c>
      <c r="C33" s="109">
        <v>2300</v>
      </c>
      <c r="D33" s="109">
        <v>5100</v>
      </c>
      <c r="E33" s="386">
        <v>2600</v>
      </c>
      <c r="F33" s="386"/>
      <c r="G33" s="386">
        <v>2900</v>
      </c>
      <c r="H33" s="386"/>
      <c r="I33" s="386">
        <v>1500</v>
      </c>
      <c r="J33" s="386">
        <v>365</v>
      </c>
      <c r="K33" s="386">
        <v>5400</v>
      </c>
      <c r="L33" s="386">
        <v>4800</v>
      </c>
      <c r="M33" s="386">
        <v>370</v>
      </c>
      <c r="N33" s="386"/>
      <c r="O33" s="386"/>
      <c r="P33" s="386">
        <v>1800</v>
      </c>
      <c r="Q33" s="386"/>
      <c r="R33" s="386"/>
      <c r="S33" s="386">
        <v>12000</v>
      </c>
      <c r="T33" s="386"/>
      <c r="U33" s="386"/>
      <c r="V33" s="30">
        <f t="shared" si="0"/>
        <v>37335</v>
      </c>
      <c r="W33" s="30">
        <f t="shared" si="1"/>
        <v>1800</v>
      </c>
      <c r="X33" s="92">
        <f t="shared" si="2"/>
        <v>39135</v>
      </c>
    </row>
    <row r="34" spans="1:24" ht="15.75">
      <c r="A34" s="376" t="s">
        <v>113</v>
      </c>
      <c r="B34" s="109" t="s">
        <v>114</v>
      </c>
      <c r="C34" s="109"/>
      <c r="D34" s="109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0">
        <f t="shared" si="0"/>
        <v>0</v>
      </c>
      <c r="W34" s="30">
        <f t="shared" si="1"/>
        <v>0</v>
      </c>
      <c r="X34" s="92">
        <f t="shared" si="2"/>
        <v>0</v>
      </c>
    </row>
    <row r="35" spans="1:24" ht="15.75">
      <c r="A35" s="376" t="s">
        <v>429</v>
      </c>
      <c r="B35" s="109" t="s">
        <v>115</v>
      </c>
      <c r="C35" s="109"/>
      <c r="D35" s="109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>
        <v>3000</v>
      </c>
      <c r="R35" s="386"/>
      <c r="S35" s="386"/>
      <c r="T35" s="386"/>
      <c r="U35" s="386"/>
      <c r="V35" s="30">
        <f t="shared" si="0"/>
        <v>0</v>
      </c>
      <c r="W35" s="30">
        <f t="shared" si="1"/>
        <v>3000</v>
      </c>
      <c r="X35" s="92">
        <f t="shared" si="2"/>
        <v>3000</v>
      </c>
    </row>
    <row r="36" spans="1:24" ht="15.75">
      <c r="A36" s="376" t="s">
        <v>116</v>
      </c>
      <c r="B36" s="109" t="s">
        <v>117</v>
      </c>
      <c r="C36" s="109"/>
      <c r="D36" s="109">
        <v>2100</v>
      </c>
      <c r="E36" s="386">
        <v>6000</v>
      </c>
      <c r="F36" s="386"/>
      <c r="G36" s="386">
        <v>650</v>
      </c>
      <c r="H36" s="386">
        <v>150</v>
      </c>
      <c r="I36" s="386">
        <v>300</v>
      </c>
      <c r="J36" s="386">
        <v>130</v>
      </c>
      <c r="K36" s="386">
        <v>600</v>
      </c>
      <c r="L36" s="386">
        <v>350</v>
      </c>
      <c r="M36" s="386">
        <v>150</v>
      </c>
      <c r="N36" s="386"/>
      <c r="O36" s="386"/>
      <c r="P36" s="386">
        <v>50</v>
      </c>
      <c r="Q36" s="386"/>
      <c r="R36" s="386">
        <v>12600</v>
      </c>
      <c r="S36" s="386">
        <v>3000</v>
      </c>
      <c r="T36" s="386"/>
      <c r="U36" s="386"/>
      <c r="V36" s="30">
        <f t="shared" si="0"/>
        <v>25880</v>
      </c>
      <c r="W36" s="30">
        <f t="shared" si="1"/>
        <v>200</v>
      </c>
      <c r="X36" s="92">
        <f t="shared" si="2"/>
        <v>26080</v>
      </c>
    </row>
    <row r="37" spans="1:24" ht="15.75">
      <c r="A37" s="376" t="s">
        <v>430</v>
      </c>
      <c r="B37" s="109" t="s">
        <v>118</v>
      </c>
      <c r="C37" s="109"/>
      <c r="D37" s="109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0">
        <f t="shared" si="0"/>
        <v>0</v>
      </c>
      <c r="W37" s="30">
        <f t="shared" si="1"/>
        <v>0</v>
      </c>
      <c r="X37" s="92">
        <f t="shared" si="2"/>
        <v>0</v>
      </c>
    </row>
    <row r="38" spans="1:24" ht="15.75">
      <c r="A38" s="378" t="s">
        <v>119</v>
      </c>
      <c r="B38" s="109" t="s">
        <v>120</v>
      </c>
      <c r="C38" s="109">
        <v>2300</v>
      </c>
      <c r="D38" s="109">
        <v>400</v>
      </c>
      <c r="E38" s="386"/>
      <c r="F38" s="386"/>
      <c r="G38" s="386"/>
      <c r="H38" s="386">
        <v>30</v>
      </c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0">
        <f t="shared" si="0"/>
        <v>2700</v>
      </c>
      <c r="W38" s="30">
        <f t="shared" si="1"/>
        <v>30</v>
      </c>
      <c r="X38" s="92">
        <f t="shared" si="2"/>
        <v>2730</v>
      </c>
    </row>
    <row r="39" spans="1:24" ht="15.75">
      <c r="A39" s="376" t="s">
        <v>431</v>
      </c>
      <c r="B39" s="109" t="s">
        <v>121</v>
      </c>
      <c r="C39" s="109">
        <v>4000</v>
      </c>
      <c r="D39" s="109">
        <v>768</v>
      </c>
      <c r="E39" s="386">
        <v>17020</v>
      </c>
      <c r="F39" s="386"/>
      <c r="G39" s="386">
        <v>300</v>
      </c>
      <c r="H39" s="386"/>
      <c r="I39" s="386">
        <v>300</v>
      </c>
      <c r="J39" s="386">
        <v>4260</v>
      </c>
      <c r="K39" s="386">
        <v>500</v>
      </c>
      <c r="L39" s="386">
        <v>200</v>
      </c>
      <c r="M39" s="386">
        <v>120</v>
      </c>
      <c r="N39" s="386"/>
      <c r="O39" s="386"/>
      <c r="P39" s="386">
        <v>210</v>
      </c>
      <c r="Q39" s="386">
        <v>7150</v>
      </c>
      <c r="R39" s="386"/>
      <c r="S39" s="386"/>
      <c r="T39" s="386">
        <v>10320</v>
      </c>
      <c r="U39" s="386"/>
      <c r="V39" s="30">
        <f t="shared" si="0"/>
        <v>27468</v>
      </c>
      <c r="W39" s="30">
        <f t="shared" si="1"/>
        <v>17680</v>
      </c>
      <c r="X39" s="92">
        <f t="shared" si="2"/>
        <v>45148</v>
      </c>
    </row>
    <row r="40" spans="1:25" ht="15.75">
      <c r="A40" s="379" t="s">
        <v>368</v>
      </c>
      <c r="B40" s="111" t="s">
        <v>122</v>
      </c>
      <c r="C40" s="111">
        <f>C33+C34+C35+C36+C37+C38+C39</f>
        <v>8600</v>
      </c>
      <c r="D40" s="111">
        <f>D33+D34+D35+D36+D37+D38+D39</f>
        <v>8368</v>
      </c>
      <c r="E40" s="386">
        <f>SUM(E33:E39)</f>
        <v>25620</v>
      </c>
      <c r="F40" s="386">
        <f aca="true" t="shared" si="8" ref="F40:U40">SUM(F33:F39)</f>
        <v>0</v>
      </c>
      <c r="G40" s="386">
        <f t="shared" si="8"/>
        <v>3850</v>
      </c>
      <c r="H40" s="386">
        <f t="shared" si="8"/>
        <v>180</v>
      </c>
      <c r="I40" s="386">
        <f t="shared" si="8"/>
        <v>2100</v>
      </c>
      <c r="J40" s="386">
        <f>J33+J36+J39</f>
        <v>4755</v>
      </c>
      <c r="K40" s="386">
        <f t="shared" si="8"/>
        <v>6500</v>
      </c>
      <c r="L40" s="386">
        <f t="shared" si="8"/>
        <v>5350</v>
      </c>
      <c r="M40" s="386">
        <f t="shared" si="8"/>
        <v>640</v>
      </c>
      <c r="N40" s="386">
        <f t="shared" si="8"/>
        <v>0</v>
      </c>
      <c r="O40" s="386">
        <f t="shared" si="8"/>
        <v>0</v>
      </c>
      <c r="P40" s="386">
        <f t="shared" si="8"/>
        <v>2060</v>
      </c>
      <c r="Q40" s="386">
        <f t="shared" si="8"/>
        <v>10150</v>
      </c>
      <c r="R40" s="386">
        <f t="shared" si="8"/>
        <v>12600</v>
      </c>
      <c r="S40" s="386">
        <f t="shared" si="8"/>
        <v>15000</v>
      </c>
      <c r="T40" s="386">
        <f t="shared" si="8"/>
        <v>10320</v>
      </c>
      <c r="U40" s="386">
        <f t="shared" si="8"/>
        <v>0</v>
      </c>
      <c r="V40" s="30">
        <f t="shared" si="0"/>
        <v>93383</v>
      </c>
      <c r="W40" s="37">
        <f t="shared" si="1"/>
        <v>22710</v>
      </c>
      <c r="X40" s="92">
        <f t="shared" si="2"/>
        <v>116093</v>
      </c>
      <c r="Y40" s="365"/>
    </row>
    <row r="41" spans="1:24" ht="15.75">
      <c r="A41" s="376" t="s">
        <v>123</v>
      </c>
      <c r="B41" s="109" t="s">
        <v>124</v>
      </c>
      <c r="C41" s="109">
        <v>500</v>
      </c>
      <c r="D41" s="109">
        <v>150</v>
      </c>
      <c r="E41" s="386"/>
      <c r="F41" s="386"/>
      <c r="G41" s="386">
        <v>20</v>
      </c>
      <c r="H41" s="386"/>
      <c r="I41" s="386"/>
      <c r="J41" s="386">
        <v>150</v>
      </c>
      <c r="K41" s="386"/>
      <c r="L41" s="386"/>
      <c r="M41" s="386">
        <v>300</v>
      </c>
      <c r="N41" s="386"/>
      <c r="O41" s="386"/>
      <c r="P41" s="386"/>
      <c r="Q41" s="386"/>
      <c r="R41" s="386"/>
      <c r="S41" s="386"/>
      <c r="T41" s="386">
        <v>202</v>
      </c>
      <c r="U41" s="386"/>
      <c r="V41" s="30">
        <f t="shared" si="0"/>
        <v>1120</v>
      </c>
      <c r="W41" s="30">
        <f t="shared" si="1"/>
        <v>202</v>
      </c>
      <c r="X41" s="92">
        <f t="shared" si="2"/>
        <v>1322</v>
      </c>
    </row>
    <row r="42" spans="1:24" ht="15.75">
      <c r="A42" s="376" t="s">
        <v>125</v>
      </c>
      <c r="B42" s="109" t="s">
        <v>126</v>
      </c>
      <c r="C42" s="109"/>
      <c r="D42" s="109"/>
      <c r="E42" s="386"/>
      <c r="F42" s="386"/>
      <c r="G42" s="386"/>
      <c r="H42" s="386"/>
      <c r="I42" s="386"/>
      <c r="J42" s="386">
        <v>300</v>
      </c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0">
        <f t="shared" si="0"/>
        <v>300</v>
      </c>
      <c r="W42" s="30">
        <f t="shared" si="1"/>
        <v>0</v>
      </c>
      <c r="X42" s="92">
        <f t="shared" si="2"/>
        <v>300</v>
      </c>
    </row>
    <row r="43" spans="1:25" ht="25.5">
      <c r="A43" s="379" t="s">
        <v>369</v>
      </c>
      <c r="B43" s="111" t="s">
        <v>127</v>
      </c>
      <c r="C43" s="111">
        <f>C41+C42</f>
        <v>500</v>
      </c>
      <c r="D43" s="111">
        <f>D41+D42</f>
        <v>150</v>
      </c>
      <c r="E43" s="386">
        <f>SUM(E41:E42)</f>
        <v>0</v>
      </c>
      <c r="F43" s="386">
        <f aca="true" t="shared" si="9" ref="F43:U43">SUM(F41:F42)</f>
        <v>0</v>
      </c>
      <c r="G43" s="386">
        <f t="shared" si="9"/>
        <v>20</v>
      </c>
      <c r="H43" s="386">
        <f t="shared" si="9"/>
        <v>0</v>
      </c>
      <c r="I43" s="386">
        <f t="shared" si="9"/>
        <v>0</v>
      </c>
      <c r="J43" s="386">
        <f t="shared" si="9"/>
        <v>450</v>
      </c>
      <c r="K43" s="386">
        <f t="shared" si="9"/>
        <v>0</v>
      </c>
      <c r="L43" s="386">
        <f t="shared" si="9"/>
        <v>0</v>
      </c>
      <c r="M43" s="386">
        <f t="shared" si="9"/>
        <v>300</v>
      </c>
      <c r="N43" s="386">
        <f t="shared" si="9"/>
        <v>0</v>
      </c>
      <c r="O43" s="386">
        <f t="shared" si="9"/>
        <v>0</v>
      </c>
      <c r="P43" s="386">
        <f t="shared" si="9"/>
        <v>0</v>
      </c>
      <c r="Q43" s="386">
        <f t="shared" si="9"/>
        <v>0</v>
      </c>
      <c r="R43" s="386">
        <f t="shared" si="9"/>
        <v>0</v>
      </c>
      <c r="S43" s="386">
        <f t="shared" si="9"/>
        <v>0</v>
      </c>
      <c r="T43" s="386">
        <f t="shared" si="9"/>
        <v>202</v>
      </c>
      <c r="U43" s="386">
        <f t="shared" si="9"/>
        <v>0</v>
      </c>
      <c r="V43" s="30">
        <f t="shared" si="0"/>
        <v>1420</v>
      </c>
      <c r="W43" s="37">
        <f t="shared" si="1"/>
        <v>202</v>
      </c>
      <c r="X43" s="92">
        <f t="shared" si="2"/>
        <v>1622</v>
      </c>
      <c r="Y43" s="365"/>
    </row>
    <row r="44" spans="1:24" ht="25.5">
      <c r="A44" s="376" t="s">
        <v>128</v>
      </c>
      <c r="B44" s="109" t="s">
        <v>129</v>
      </c>
      <c r="C44" s="109">
        <v>4500</v>
      </c>
      <c r="D44" s="109">
        <v>2300</v>
      </c>
      <c r="E44" s="386">
        <v>4700</v>
      </c>
      <c r="F44" s="386">
        <v>5631</v>
      </c>
      <c r="G44" s="386">
        <v>1000</v>
      </c>
      <c r="H44" s="386">
        <v>140</v>
      </c>
      <c r="I44" s="386">
        <v>650</v>
      </c>
      <c r="J44" s="386">
        <v>2500</v>
      </c>
      <c r="K44" s="386">
        <v>2214</v>
      </c>
      <c r="L44" s="386">
        <v>1500</v>
      </c>
      <c r="M44" s="386">
        <v>324</v>
      </c>
      <c r="N44" s="386"/>
      <c r="O44" s="386">
        <v>55</v>
      </c>
      <c r="P44" s="386">
        <v>540</v>
      </c>
      <c r="Q44" s="386">
        <v>2000</v>
      </c>
      <c r="R44" s="386">
        <v>3400</v>
      </c>
      <c r="S44" s="386">
        <v>4154</v>
      </c>
      <c r="T44" s="386"/>
      <c r="U44" s="386"/>
      <c r="V44" s="30">
        <f t="shared" si="0"/>
        <v>32928</v>
      </c>
      <c r="W44" s="30">
        <f t="shared" si="1"/>
        <v>2680</v>
      </c>
      <c r="X44" s="92">
        <f t="shared" si="2"/>
        <v>35608</v>
      </c>
    </row>
    <row r="45" spans="1:24" ht="15.75">
      <c r="A45" s="376" t="s">
        <v>130</v>
      </c>
      <c r="B45" s="109" t="s">
        <v>131</v>
      </c>
      <c r="C45" s="109"/>
      <c r="D45" s="109"/>
      <c r="E45" s="386">
        <v>1373</v>
      </c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0">
        <f t="shared" si="0"/>
        <v>1373</v>
      </c>
      <c r="W45" s="30">
        <f t="shared" si="1"/>
        <v>0</v>
      </c>
      <c r="X45" s="92">
        <f t="shared" si="2"/>
        <v>1373</v>
      </c>
    </row>
    <row r="46" spans="1:24" ht="15.75">
      <c r="A46" s="376" t="s">
        <v>432</v>
      </c>
      <c r="B46" s="109" t="s">
        <v>132</v>
      </c>
      <c r="C46" s="109"/>
      <c r="D46" s="109"/>
      <c r="E46" s="386">
        <v>6000</v>
      </c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0">
        <f t="shared" si="0"/>
        <v>6000</v>
      </c>
      <c r="W46" s="30">
        <f t="shared" si="1"/>
        <v>0</v>
      </c>
      <c r="X46" s="92">
        <f t="shared" si="2"/>
        <v>6000</v>
      </c>
    </row>
    <row r="47" spans="1:24" ht="15.75">
      <c r="A47" s="376" t="s">
        <v>433</v>
      </c>
      <c r="B47" s="109" t="s">
        <v>133</v>
      </c>
      <c r="C47" s="109"/>
      <c r="D47" s="109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0">
        <f t="shared" si="0"/>
        <v>0</v>
      </c>
      <c r="W47" s="30">
        <f t="shared" si="1"/>
        <v>0</v>
      </c>
      <c r="X47" s="92">
        <f t="shared" si="2"/>
        <v>0</v>
      </c>
    </row>
    <row r="48" spans="1:24" ht="15.75">
      <c r="A48" s="376" t="s">
        <v>134</v>
      </c>
      <c r="B48" s="109" t="s">
        <v>135</v>
      </c>
      <c r="C48" s="109">
        <v>1000</v>
      </c>
      <c r="D48" s="109"/>
      <c r="E48" s="386">
        <v>7000</v>
      </c>
      <c r="F48" s="386"/>
      <c r="G48" s="386">
        <v>50</v>
      </c>
      <c r="H48" s="386">
        <v>50</v>
      </c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>
        <v>440</v>
      </c>
      <c r="U48" s="386"/>
      <c r="V48" s="30">
        <f t="shared" si="0"/>
        <v>8050</v>
      </c>
      <c r="W48" s="30">
        <f t="shared" si="1"/>
        <v>490</v>
      </c>
      <c r="X48" s="92">
        <f t="shared" si="2"/>
        <v>8540</v>
      </c>
    </row>
    <row r="49" spans="1:25" ht="25.5">
      <c r="A49" s="379" t="s">
        <v>370</v>
      </c>
      <c r="B49" s="111" t="s">
        <v>136</v>
      </c>
      <c r="C49" s="111">
        <f>C44+C45+C46+C48</f>
        <v>5500</v>
      </c>
      <c r="D49" s="111">
        <f>D44+D45+D46+D48</f>
        <v>2300</v>
      </c>
      <c r="E49" s="386">
        <f>SUM(E44:E48)</f>
        <v>19073</v>
      </c>
      <c r="F49" s="386">
        <f aca="true" t="shared" si="10" ref="F49:U49">SUM(F44:F48)</f>
        <v>5631</v>
      </c>
      <c r="G49" s="386">
        <f t="shared" si="10"/>
        <v>1050</v>
      </c>
      <c r="H49" s="386">
        <f t="shared" si="10"/>
        <v>190</v>
      </c>
      <c r="I49" s="386">
        <f t="shared" si="10"/>
        <v>650</v>
      </c>
      <c r="J49" s="386">
        <f t="shared" si="10"/>
        <v>2500</v>
      </c>
      <c r="K49" s="386">
        <f t="shared" si="10"/>
        <v>2214</v>
      </c>
      <c r="L49" s="386">
        <f t="shared" si="10"/>
        <v>1500</v>
      </c>
      <c r="M49" s="386">
        <f t="shared" si="10"/>
        <v>324</v>
      </c>
      <c r="N49" s="386">
        <f t="shared" si="10"/>
        <v>0</v>
      </c>
      <c r="O49" s="386">
        <f t="shared" si="10"/>
        <v>55</v>
      </c>
      <c r="P49" s="386">
        <f t="shared" si="10"/>
        <v>540</v>
      </c>
      <c r="Q49" s="386">
        <f t="shared" si="10"/>
        <v>2000</v>
      </c>
      <c r="R49" s="386">
        <f t="shared" si="10"/>
        <v>3400</v>
      </c>
      <c r="S49" s="386">
        <f t="shared" si="10"/>
        <v>4154</v>
      </c>
      <c r="T49" s="386">
        <f t="shared" si="10"/>
        <v>440</v>
      </c>
      <c r="U49" s="386">
        <f t="shared" si="10"/>
        <v>0</v>
      </c>
      <c r="V49" s="30">
        <f t="shared" si="0"/>
        <v>48351</v>
      </c>
      <c r="W49" s="37">
        <f t="shared" si="1"/>
        <v>3170</v>
      </c>
      <c r="X49" s="92">
        <f t="shared" si="2"/>
        <v>51521</v>
      </c>
      <c r="Y49" s="365"/>
    </row>
    <row r="50" spans="1:25" ht="15.75">
      <c r="A50" s="379" t="s">
        <v>371</v>
      </c>
      <c r="B50" s="111" t="s">
        <v>137</v>
      </c>
      <c r="C50" s="111">
        <f>C29+C32+C40+C43+C49</f>
        <v>23911</v>
      </c>
      <c r="D50" s="111">
        <f>D29+D32+D40+D43+D49</f>
        <v>13293</v>
      </c>
      <c r="E50" s="386">
        <f>E29+E32+E40+E43+E49</f>
        <v>54043</v>
      </c>
      <c r="F50" s="386">
        <f aca="true" t="shared" si="11" ref="F50:U50">F29+F32+F40+F43+F49</f>
        <v>28151</v>
      </c>
      <c r="G50" s="386">
        <f t="shared" si="11"/>
        <v>6000</v>
      </c>
      <c r="H50" s="386">
        <f t="shared" si="11"/>
        <v>700</v>
      </c>
      <c r="I50" s="386">
        <f t="shared" si="11"/>
        <v>3040</v>
      </c>
      <c r="J50" s="386">
        <f t="shared" si="11"/>
        <v>8755</v>
      </c>
      <c r="K50" s="386">
        <f t="shared" si="11"/>
        <v>11764</v>
      </c>
      <c r="L50" s="386">
        <f t="shared" si="11"/>
        <v>7070</v>
      </c>
      <c r="M50" s="386">
        <f t="shared" si="11"/>
        <v>1824</v>
      </c>
      <c r="N50" s="386">
        <f t="shared" si="11"/>
        <v>0</v>
      </c>
      <c r="O50" s="386">
        <f t="shared" si="11"/>
        <v>255</v>
      </c>
      <c r="P50" s="386">
        <f t="shared" si="11"/>
        <v>2700</v>
      </c>
      <c r="Q50" s="386">
        <f t="shared" si="11"/>
        <v>12150</v>
      </c>
      <c r="R50" s="386">
        <f t="shared" si="11"/>
        <v>16000</v>
      </c>
      <c r="S50" s="386">
        <f t="shared" si="11"/>
        <v>19154</v>
      </c>
      <c r="T50" s="386">
        <f t="shared" si="11"/>
        <v>10962</v>
      </c>
      <c r="U50" s="386">
        <f t="shared" si="11"/>
        <v>0</v>
      </c>
      <c r="V50" s="30">
        <f t="shared" si="0"/>
        <v>193260</v>
      </c>
      <c r="W50" s="39">
        <f t="shared" si="1"/>
        <v>26512</v>
      </c>
      <c r="X50" s="92">
        <f t="shared" si="2"/>
        <v>219772</v>
      </c>
      <c r="Y50" s="365"/>
    </row>
    <row r="51" spans="1:24" ht="15.75">
      <c r="A51" s="58" t="s">
        <v>138</v>
      </c>
      <c r="B51" s="109" t="s">
        <v>139</v>
      </c>
      <c r="C51" s="109"/>
      <c r="D51" s="109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0">
        <f t="shared" si="0"/>
        <v>0</v>
      </c>
      <c r="W51" s="30">
        <f t="shared" si="1"/>
        <v>0</v>
      </c>
      <c r="X51" s="92">
        <f t="shared" si="2"/>
        <v>0</v>
      </c>
    </row>
    <row r="52" spans="1:24" ht="15.75">
      <c r="A52" s="58" t="s">
        <v>372</v>
      </c>
      <c r="B52" s="109" t="s">
        <v>140</v>
      </c>
      <c r="C52" s="109"/>
      <c r="D52" s="109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0">
        <f t="shared" si="0"/>
        <v>0</v>
      </c>
      <c r="W52" s="30">
        <f t="shared" si="1"/>
        <v>0</v>
      </c>
      <c r="X52" s="92">
        <f t="shared" si="2"/>
        <v>0</v>
      </c>
    </row>
    <row r="53" spans="1:24" ht="15.75">
      <c r="A53" s="58" t="s">
        <v>434</v>
      </c>
      <c r="B53" s="109" t="s">
        <v>141</v>
      </c>
      <c r="C53" s="109"/>
      <c r="D53" s="109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0">
        <f t="shared" si="0"/>
        <v>0</v>
      </c>
      <c r="W53" s="30">
        <f t="shared" si="1"/>
        <v>0</v>
      </c>
      <c r="X53" s="92">
        <f t="shared" si="2"/>
        <v>0</v>
      </c>
    </row>
    <row r="54" spans="1:24" ht="25.5">
      <c r="A54" s="58" t="s">
        <v>435</v>
      </c>
      <c r="B54" s="109" t="s">
        <v>142</v>
      </c>
      <c r="C54" s="109"/>
      <c r="D54" s="109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0">
        <f t="shared" si="0"/>
        <v>0</v>
      </c>
      <c r="W54" s="30">
        <f t="shared" si="1"/>
        <v>0</v>
      </c>
      <c r="X54" s="92">
        <f t="shared" si="2"/>
        <v>0</v>
      </c>
    </row>
    <row r="55" spans="1:24" ht="25.5">
      <c r="A55" s="58" t="s">
        <v>436</v>
      </c>
      <c r="B55" s="109" t="s">
        <v>143</v>
      </c>
      <c r="C55" s="109"/>
      <c r="D55" s="109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0">
        <f t="shared" si="0"/>
        <v>0</v>
      </c>
      <c r="W55" s="30">
        <f t="shared" si="1"/>
        <v>0</v>
      </c>
      <c r="X55" s="92">
        <f t="shared" si="2"/>
        <v>0</v>
      </c>
    </row>
    <row r="56" spans="1:24" ht="15.75">
      <c r="A56" s="58" t="s">
        <v>437</v>
      </c>
      <c r="B56" s="109" t="s">
        <v>144</v>
      </c>
      <c r="C56" s="109"/>
      <c r="D56" s="109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0">
        <f t="shared" si="0"/>
        <v>0</v>
      </c>
      <c r="W56" s="30">
        <f t="shared" si="1"/>
        <v>0</v>
      </c>
      <c r="X56" s="92">
        <f t="shared" si="2"/>
        <v>0</v>
      </c>
    </row>
    <row r="57" spans="1:24" ht="15.75">
      <c r="A57" s="58" t="s">
        <v>438</v>
      </c>
      <c r="B57" s="109" t="s">
        <v>145</v>
      </c>
      <c r="C57" s="109"/>
      <c r="D57" s="109"/>
      <c r="E57" s="386"/>
      <c r="F57" s="386"/>
      <c r="G57" s="386"/>
      <c r="H57" s="386"/>
      <c r="I57" s="386"/>
      <c r="J57" s="386"/>
      <c r="K57" s="386"/>
      <c r="L57" s="386"/>
      <c r="M57" s="386"/>
      <c r="N57" s="386">
        <v>1300</v>
      </c>
      <c r="O57" s="386"/>
      <c r="P57" s="386"/>
      <c r="Q57" s="386"/>
      <c r="R57" s="386"/>
      <c r="S57" s="386"/>
      <c r="T57" s="386"/>
      <c r="U57" s="386"/>
      <c r="V57" s="30">
        <f t="shared" si="0"/>
        <v>1300</v>
      </c>
      <c r="W57" s="30">
        <f t="shared" si="1"/>
        <v>0</v>
      </c>
      <c r="X57" s="92">
        <f t="shared" si="2"/>
        <v>1300</v>
      </c>
    </row>
    <row r="58" spans="1:24" ht="15.75">
      <c r="A58" s="58" t="s">
        <v>439</v>
      </c>
      <c r="B58" s="109" t="s">
        <v>146</v>
      </c>
      <c r="C58" s="109"/>
      <c r="D58" s="109"/>
      <c r="E58" s="386"/>
      <c r="F58" s="386"/>
      <c r="G58" s="386"/>
      <c r="H58" s="386"/>
      <c r="I58" s="386"/>
      <c r="J58" s="386"/>
      <c r="K58" s="386"/>
      <c r="L58" s="386"/>
      <c r="M58" s="386"/>
      <c r="N58" s="386">
        <v>29967</v>
      </c>
      <c r="O58" s="386"/>
      <c r="P58" s="386"/>
      <c r="Q58" s="386"/>
      <c r="R58" s="386"/>
      <c r="S58" s="386"/>
      <c r="T58" s="386"/>
      <c r="U58" s="386"/>
      <c r="V58" s="30">
        <f t="shared" si="0"/>
        <v>29967</v>
      </c>
      <c r="W58" s="30">
        <f t="shared" si="1"/>
        <v>0</v>
      </c>
      <c r="X58" s="92">
        <f t="shared" si="2"/>
        <v>29967</v>
      </c>
    </row>
    <row r="59" spans="1:25" ht="15.75">
      <c r="A59" s="62" t="s">
        <v>401</v>
      </c>
      <c r="B59" s="111" t="s">
        <v>147</v>
      </c>
      <c r="C59" s="111"/>
      <c r="D59" s="111"/>
      <c r="E59" s="386">
        <f>SUM(E51:E58)</f>
        <v>0</v>
      </c>
      <c r="F59" s="386">
        <f aca="true" t="shared" si="12" ref="F59:U59">SUM(F51:F58)</f>
        <v>0</v>
      </c>
      <c r="G59" s="386">
        <f t="shared" si="12"/>
        <v>0</v>
      </c>
      <c r="H59" s="386">
        <f t="shared" si="12"/>
        <v>0</v>
      </c>
      <c r="I59" s="386">
        <f t="shared" si="12"/>
        <v>0</v>
      </c>
      <c r="J59" s="386">
        <f t="shared" si="12"/>
        <v>0</v>
      </c>
      <c r="K59" s="386">
        <f t="shared" si="12"/>
        <v>0</v>
      </c>
      <c r="L59" s="386">
        <f t="shared" si="12"/>
        <v>0</v>
      </c>
      <c r="M59" s="386">
        <f t="shared" si="12"/>
        <v>0</v>
      </c>
      <c r="N59" s="386">
        <f t="shared" si="12"/>
        <v>31267</v>
      </c>
      <c r="O59" s="386">
        <f t="shared" si="12"/>
        <v>0</v>
      </c>
      <c r="P59" s="386">
        <f t="shared" si="12"/>
        <v>0</v>
      </c>
      <c r="Q59" s="386">
        <f t="shared" si="12"/>
        <v>0</v>
      </c>
      <c r="R59" s="386">
        <f t="shared" si="12"/>
        <v>0</v>
      </c>
      <c r="S59" s="386">
        <f t="shared" si="12"/>
        <v>0</v>
      </c>
      <c r="T59" s="386">
        <f t="shared" si="12"/>
        <v>0</v>
      </c>
      <c r="U59" s="386">
        <f t="shared" si="12"/>
        <v>0</v>
      </c>
      <c r="V59" s="30">
        <f t="shared" si="0"/>
        <v>31267</v>
      </c>
      <c r="W59" s="39">
        <f t="shared" si="1"/>
        <v>0</v>
      </c>
      <c r="X59" s="92">
        <f t="shared" si="2"/>
        <v>31267</v>
      </c>
      <c r="Y59" s="365"/>
    </row>
    <row r="60" spans="1:24" ht="15.75">
      <c r="A60" s="62" t="s">
        <v>761</v>
      </c>
      <c r="B60" s="109" t="s">
        <v>155</v>
      </c>
      <c r="C60" s="111">
        <v>2000</v>
      </c>
      <c r="D60" s="111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0">
        <f t="shared" si="0"/>
        <v>2000</v>
      </c>
      <c r="W60" s="30">
        <f t="shared" si="1"/>
        <v>0</v>
      </c>
      <c r="X60" s="92">
        <f t="shared" si="2"/>
        <v>2000</v>
      </c>
    </row>
    <row r="61" spans="1:24" ht="25.5">
      <c r="A61" s="57" t="s">
        <v>444</v>
      </c>
      <c r="B61" s="109" t="s">
        <v>163</v>
      </c>
      <c r="C61" s="109"/>
      <c r="D61" s="109"/>
      <c r="E61" s="386">
        <v>13100</v>
      </c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0">
        <v>0</v>
      </c>
      <c r="W61" s="30">
        <v>13000</v>
      </c>
      <c r="X61" s="92">
        <f t="shared" si="2"/>
        <v>13100</v>
      </c>
    </row>
    <row r="62" spans="1:24" ht="15.75">
      <c r="A62" s="54" t="s">
        <v>628</v>
      </c>
      <c r="B62" s="109" t="s">
        <v>793</v>
      </c>
      <c r="C62" s="109"/>
      <c r="D62" s="109"/>
      <c r="E62" s="386">
        <v>13122</v>
      </c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0">
        <f t="shared" si="0"/>
        <v>13122</v>
      </c>
      <c r="W62" s="30">
        <f t="shared" si="1"/>
        <v>0</v>
      </c>
      <c r="X62" s="92">
        <f t="shared" si="2"/>
        <v>13122</v>
      </c>
    </row>
    <row r="63" spans="1:24" ht="15.75">
      <c r="A63" s="54" t="s">
        <v>629</v>
      </c>
      <c r="B63" s="109" t="s">
        <v>793</v>
      </c>
      <c r="C63" s="109"/>
      <c r="D63" s="109"/>
      <c r="E63" s="386">
        <v>6500</v>
      </c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0">
        <f t="shared" si="0"/>
        <v>6500</v>
      </c>
      <c r="W63" s="30">
        <f t="shared" si="1"/>
        <v>0</v>
      </c>
      <c r="X63" s="92">
        <f t="shared" si="2"/>
        <v>6500</v>
      </c>
    </row>
    <row r="64" spans="1:25" ht="15.75">
      <c r="A64" s="62" t="s">
        <v>407</v>
      </c>
      <c r="B64" s="111" t="s">
        <v>164</v>
      </c>
      <c r="C64" s="111">
        <f>C60</f>
        <v>2000</v>
      </c>
      <c r="D64" s="111">
        <f>D60</f>
        <v>0</v>
      </c>
      <c r="E64" s="386">
        <f>SUM(E61:E63)</f>
        <v>32722</v>
      </c>
      <c r="F64" s="386">
        <f aca="true" t="shared" si="13" ref="F64:U64">SUM(F61:F63)</f>
        <v>0</v>
      </c>
      <c r="G64" s="386">
        <f t="shared" si="13"/>
        <v>0</v>
      </c>
      <c r="H64" s="386">
        <f t="shared" si="13"/>
        <v>0</v>
      </c>
      <c r="I64" s="386">
        <f t="shared" si="13"/>
        <v>0</v>
      </c>
      <c r="J64" s="386">
        <f t="shared" si="13"/>
        <v>0</v>
      </c>
      <c r="K64" s="386">
        <f t="shared" si="13"/>
        <v>0</v>
      </c>
      <c r="L64" s="386">
        <f t="shared" si="13"/>
        <v>0</v>
      </c>
      <c r="M64" s="386">
        <f t="shared" si="13"/>
        <v>0</v>
      </c>
      <c r="N64" s="386">
        <f t="shared" si="13"/>
        <v>0</v>
      </c>
      <c r="O64" s="386">
        <f t="shared" si="13"/>
        <v>0</v>
      </c>
      <c r="P64" s="386">
        <f t="shared" si="13"/>
        <v>0</v>
      </c>
      <c r="Q64" s="386">
        <f t="shared" si="13"/>
        <v>0</v>
      </c>
      <c r="R64" s="386">
        <f t="shared" si="13"/>
        <v>0</v>
      </c>
      <c r="S64" s="386">
        <f t="shared" si="13"/>
        <v>0</v>
      </c>
      <c r="T64" s="386">
        <f t="shared" si="13"/>
        <v>0</v>
      </c>
      <c r="U64" s="386">
        <f t="shared" si="13"/>
        <v>0</v>
      </c>
      <c r="V64" s="30">
        <f>V60+V61+V62+V63</f>
        <v>21622</v>
      </c>
      <c r="W64" s="39">
        <f>W60+W61+W62+W63</f>
        <v>13000</v>
      </c>
      <c r="X64" s="92">
        <f t="shared" si="2"/>
        <v>34722</v>
      </c>
      <c r="Y64" s="365"/>
    </row>
    <row r="65" spans="1:24" ht="15.75">
      <c r="A65" s="380" t="s">
        <v>575</v>
      </c>
      <c r="B65" s="111"/>
      <c r="C65" s="111"/>
      <c r="D65" s="111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0">
        <f t="shared" si="0"/>
        <v>0</v>
      </c>
      <c r="W65" s="39">
        <f t="shared" si="1"/>
        <v>0</v>
      </c>
      <c r="X65" s="92">
        <f t="shared" si="2"/>
        <v>0</v>
      </c>
    </row>
    <row r="66" spans="1:24" ht="15.75">
      <c r="A66" s="378" t="s">
        <v>165</v>
      </c>
      <c r="B66" s="109" t="s">
        <v>166</v>
      </c>
      <c r="C66" s="109"/>
      <c r="D66" s="109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0">
        <f t="shared" si="0"/>
        <v>0</v>
      </c>
      <c r="W66" s="39">
        <f t="shared" si="1"/>
        <v>0</v>
      </c>
      <c r="X66" s="92">
        <f t="shared" si="2"/>
        <v>0</v>
      </c>
    </row>
    <row r="67" spans="1:24" ht="15.75">
      <c r="A67" s="378" t="s">
        <v>445</v>
      </c>
      <c r="B67" s="109" t="s">
        <v>167</v>
      </c>
      <c r="C67" s="109"/>
      <c r="D67" s="109"/>
      <c r="E67" s="386">
        <v>191417</v>
      </c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>
        <v>1800</v>
      </c>
      <c r="T67" s="386">
        <v>3937</v>
      </c>
      <c r="U67" s="386"/>
      <c r="V67" s="30"/>
      <c r="W67" s="39">
        <v>197154</v>
      </c>
      <c r="X67" s="92">
        <f>SUM(C67:U67)</f>
        <v>197154</v>
      </c>
    </row>
    <row r="68" spans="1:24" ht="15.75">
      <c r="A68" s="378" t="s">
        <v>168</v>
      </c>
      <c r="B68" s="109" t="s">
        <v>169</v>
      </c>
      <c r="C68" s="109"/>
      <c r="D68" s="109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0">
        <f t="shared" si="0"/>
        <v>0</v>
      </c>
      <c r="W68" s="39">
        <f t="shared" si="1"/>
        <v>0</v>
      </c>
      <c r="X68" s="92">
        <f t="shared" si="2"/>
        <v>0</v>
      </c>
    </row>
    <row r="69" spans="1:24" ht="15.75">
      <c r="A69" s="378" t="s">
        <v>170</v>
      </c>
      <c r="B69" s="109" t="s">
        <v>171</v>
      </c>
      <c r="C69" s="109"/>
      <c r="D69" s="109">
        <v>990</v>
      </c>
      <c r="E69" s="386">
        <v>5512</v>
      </c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>
        <v>7247</v>
      </c>
      <c r="U69" s="386"/>
      <c r="V69" s="30"/>
      <c r="W69" s="39">
        <v>13749</v>
      </c>
      <c r="X69" s="92">
        <f t="shared" si="2"/>
        <v>13749</v>
      </c>
    </row>
    <row r="70" spans="1:24" ht="15.75">
      <c r="A70" s="378" t="s">
        <v>172</v>
      </c>
      <c r="B70" s="109" t="s">
        <v>173</v>
      </c>
      <c r="C70" s="109"/>
      <c r="D70" s="109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0">
        <f t="shared" si="0"/>
        <v>0</v>
      </c>
      <c r="W70" s="39">
        <f t="shared" si="1"/>
        <v>0</v>
      </c>
      <c r="X70" s="92">
        <f t="shared" si="2"/>
        <v>0</v>
      </c>
    </row>
    <row r="71" spans="1:24" ht="15.75">
      <c r="A71" s="378" t="s">
        <v>174</v>
      </c>
      <c r="B71" s="109" t="s">
        <v>175</v>
      </c>
      <c r="C71" s="109"/>
      <c r="D71" s="109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0">
        <f aca="true" t="shared" si="14" ref="V71:V96">SUM(C71+D71+E71+F71+G71+I71+J71+K71+L71+M71+N71+O71+R71+S71)</f>
        <v>0</v>
      </c>
      <c r="W71" s="39">
        <f aca="true" t="shared" si="15" ref="W71:W80">H71+P71++Q71+T71+U71</f>
        <v>0</v>
      </c>
      <c r="X71" s="92">
        <f aca="true" t="shared" si="16" ref="X71:X94">SUM(C71:U71)</f>
        <v>0</v>
      </c>
    </row>
    <row r="72" spans="1:24" ht="15.75">
      <c r="A72" s="378" t="s">
        <v>176</v>
      </c>
      <c r="B72" s="109" t="s">
        <v>177</v>
      </c>
      <c r="C72" s="109"/>
      <c r="D72" s="109"/>
      <c r="E72" s="386">
        <v>53171</v>
      </c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>
        <v>486</v>
      </c>
      <c r="T72" s="386">
        <v>3016</v>
      </c>
      <c r="U72" s="386"/>
      <c r="V72" s="30"/>
      <c r="W72" s="39">
        <v>56673</v>
      </c>
      <c r="X72" s="92">
        <f t="shared" si="16"/>
        <v>56673</v>
      </c>
    </row>
    <row r="73" spans="1:25" ht="15.75">
      <c r="A73" s="381" t="s">
        <v>409</v>
      </c>
      <c r="B73" s="111" t="s">
        <v>178</v>
      </c>
      <c r="C73" s="111">
        <f>C69</f>
        <v>0</v>
      </c>
      <c r="D73" s="111">
        <f>D69</f>
        <v>990</v>
      </c>
      <c r="E73" s="386">
        <f>SUM(E66:E72)</f>
        <v>250100</v>
      </c>
      <c r="F73" s="386">
        <f aca="true" t="shared" si="17" ref="F73:U73">SUM(F66:F72)</f>
        <v>0</v>
      </c>
      <c r="G73" s="386">
        <f t="shared" si="17"/>
        <v>0</v>
      </c>
      <c r="H73" s="386">
        <f t="shared" si="17"/>
        <v>0</v>
      </c>
      <c r="I73" s="386">
        <f t="shared" si="17"/>
        <v>0</v>
      </c>
      <c r="J73" s="386">
        <f t="shared" si="17"/>
        <v>0</v>
      </c>
      <c r="K73" s="386">
        <f t="shared" si="17"/>
        <v>0</v>
      </c>
      <c r="L73" s="386">
        <f t="shared" si="17"/>
        <v>0</v>
      </c>
      <c r="M73" s="386">
        <f t="shared" si="17"/>
        <v>0</v>
      </c>
      <c r="N73" s="386">
        <f t="shared" si="17"/>
        <v>0</v>
      </c>
      <c r="O73" s="386">
        <f t="shared" si="17"/>
        <v>0</v>
      </c>
      <c r="P73" s="386">
        <f t="shared" si="17"/>
        <v>0</v>
      </c>
      <c r="Q73" s="386">
        <f t="shared" si="17"/>
        <v>0</v>
      </c>
      <c r="R73" s="386">
        <f t="shared" si="17"/>
        <v>0</v>
      </c>
      <c r="S73" s="386">
        <f t="shared" si="17"/>
        <v>2286</v>
      </c>
      <c r="T73" s="386">
        <f t="shared" si="17"/>
        <v>14200</v>
      </c>
      <c r="U73" s="386">
        <f t="shared" si="17"/>
        <v>0</v>
      </c>
      <c r="V73" s="30"/>
      <c r="W73" s="39">
        <v>267576</v>
      </c>
      <c r="X73" s="92">
        <f t="shared" si="16"/>
        <v>267576</v>
      </c>
      <c r="Y73" s="365"/>
    </row>
    <row r="74" spans="1:24" ht="15.75">
      <c r="A74" s="58" t="s">
        <v>179</v>
      </c>
      <c r="B74" s="109" t="s">
        <v>180</v>
      </c>
      <c r="C74" s="109"/>
      <c r="D74" s="109"/>
      <c r="E74" s="386">
        <v>31481</v>
      </c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>
        <v>5500</v>
      </c>
      <c r="U74" s="386"/>
      <c r="V74" s="30">
        <f t="shared" si="14"/>
        <v>31481</v>
      </c>
      <c r="W74" s="39">
        <f t="shared" si="15"/>
        <v>5500</v>
      </c>
      <c r="X74" s="92">
        <f t="shared" si="16"/>
        <v>36981</v>
      </c>
    </row>
    <row r="75" spans="1:24" ht="15.75">
      <c r="A75" s="58" t="s">
        <v>181</v>
      </c>
      <c r="B75" s="109" t="s">
        <v>182</v>
      </c>
      <c r="C75" s="109"/>
      <c r="D75" s="109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0">
        <f t="shared" si="14"/>
        <v>0</v>
      </c>
      <c r="W75" s="39">
        <f t="shared" si="15"/>
        <v>0</v>
      </c>
      <c r="X75" s="92">
        <f t="shared" si="16"/>
        <v>0</v>
      </c>
    </row>
    <row r="76" spans="1:24" ht="15.75">
      <c r="A76" s="58" t="s">
        <v>183</v>
      </c>
      <c r="B76" s="109" t="s">
        <v>184</v>
      </c>
      <c r="C76" s="109"/>
      <c r="D76" s="109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0">
        <f t="shared" si="14"/>
        <v>0</v>
      </c>
      <c r="W76" s="39">
        <f t="shared" si="15"/>
        <v>0</v>
      </c>
      <c r="X76" s="92">
        <f t="shared" si="16"/>
        <v>0</v>
      </c>
    </row>
    <row r="77" spans="1:24" ht="25.5">
      <c r="A77" s="58" t="s">
        <v>185</v>
      </c>
      <c r="B77" s="109" t="s">
        <v>186</v>
      </c>
      <c r="C77" s="109"/>
      <c r="D77" s="109"/>
      <c r="E77" s="386">
        <v>7689</v>
      </c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>
        <v>1500</v>
      </c>
      <c r="U77" s="386"/>
      <c r="V77" s="30">
        <f t="shared" si="14"/>
        <v>7689</v>
      </c>
      <c r="W77" s="39">
        <f t="shared" si="15"/>
        <v>1500</v>
      </c>
      <c r="X77" s="92">
        <f t="shared" si="16"/>
        <v>9189</v>
      </c>
    </row>
    <row r="78" spans="1:25" ht="15.75">
      <c r="A78" s="62" t="s">
        <v>410</v>
      </c>
      <c r="B78" s="111" t="s">
        <v>187</v>
      </c>
      <c r="C78" s="111"/>
      <c r="D78" s="111"/>
      <c r="E78" s="386">
        <f>SUM(E74:E77)</f>
        <v>39170</v>
      </c>
      <c r="F78" s="386">
        <f aca="true" t="shared" si="18" ref="F78:U78">SUM(F74:F77)</f>
        <v>0</v>
      </c>
      <c r="G78" s="386">
        <f t="shared" si="18"/>
        <v>0</v>
      </c>
      <c r="H78" s="386">
        <f t="shared" si="18"/>
        <v>0</v>
      </c>
      <c r="I78" s="386">
        <f t="shared" si="18"/>
        <v>0</v>
      </c>
      <c r="J78" s="386">
        <f t="shared" si="18"/>
        <v>0</v>
      </c>
      <c r="K78" s="386">
        <f t="shared" si="18"/>
        <v>0</v>
      </c>
      <c r="L78" s="386">
        <f t="shared" si="18"/>
        <v>0</v>
      </c>
      <c r="M78" s="386">
        <f t="shared" si="18"/>
        <v>0</v>
      </c>
      <c r="N78" s="386">
        <f t="shared" si="18"/>
        <v>0</v>
      </c>
      <c r="O78" s="386">
        <f t="shared" si="18"/>
        <v>0</v>
      </c>
      <c r="P78" s="386">
        <f t="shared" si="18"/>
        <v>0</v>
      </c>
      <c r="Q78" s="386">
        <f t="shared" si="18"/>
        <v>0</v>
      </c>
      <c r="R78" s="386">
        <f t="shared" si="18"/>
        <v>0</v>
      </c>
      <c r="S78" s="386">
        <f t="shared" si="18"/>
        <v>0</v>
      </c>
      <c r="T78" s="386">
        <f t="shared" si="18"/>
        <v>7000</v>
      </c>
      <c r="U78" s="386">
        <f t="shared" si="18"/>
        <v>0</v>
      </c>
      <c r="V78" s="30">
        <f t="shared" si="14"/>
        <v>39170</v>
      </c>
      <c r="W78" s="39">
        <f t="shared" si="15"/>
        <v>7000</v>
      </c>
      <c r="X78" s="92">
        <f t="shared" si="16"/>
        <v>46170</v>
      </c>
      <c r="Y78" s="365"/>
    </row>
    <row r="79" spans="1:25" ht="15.75">
      <c r="A79" s="62" t="s">
        <v>411</v>
      </c>
      <c r="B79" s="111" t="s">
        <v>198</v>
      </c>
      <c r="C79" s="111"/>
      <c r="D79" s="111"/>
      <c r="E79" s="386">
        <v>15440</v>
      </c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0">
        <v>0</v>
      </c>
      <c r="W79" s="39">
        <v>15440</v>
      </c>
      <c r="X79" s="92">
        <f t="shared" si="16"/>
        <v>15440</v>
      </c>
      <c r="Y79" s="365"/>
    </row>
    <row r="80" spans="1:24" ht="15.75">
      <c r="A80" s="380" t="s">
        <v>574</v>
      </c>
      <c r="B80" s="111"/>
      <c r="C80" s="111"/>
      <c r="D80" s="111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0">
        <f t="shared" si="14"/>
        <v>0</v>
      </c>
      <c r="W80" s="39">
        <f t="shared" si="15"/>
        <v>0</v>
      </c>
      <c r="X80" s="92">
        <f t="shared" si="16"/>
        <v>0</v>
      </c>
    </row>
    <row r="81" spans="1:25" ht="15.75">
      <c r="A81" s="381" t="s">
        <v>459</v>
      </c>
      <c r="B81" s="111" t="s">
        <v>199</v>
      </c>
      <c r="C81" s="111">
        <f>C24+C25+C50+C59+C60+C73</f>
        <v>98000</v>
      </c>
      <c r="D81" s="111">
        <f>D24+D25+D50+D59+D60+D73</f>
        <v>110000</v>
      </c>
      <c r="E81" s="386">
        <f>E24+E25+E50+E59+E64+E73+E78</f>
        <v>440551</v>
      </c>
      <c r="F81" s="386">
        <f aca="true" t="shared" si="19" ref="F81:U81">F24+F25+F50+F59+F64+F73+F78</f>
        <v>28151</v>
      </c>
      <c r="G81" s="386">
        <f t="shared" si="19"/>
        <v>25129</v>
      </c>
      <c r="H81" s="386">
        <f t="shared" si="19"/>
        <v>3684</v>
      </c>
      <c r="I81" s="386">
        <f t="shared" si="19"/>
        <v>4932</v>
      </c>
      <c r="J81" s="386">
        <f t="shared" si="19"/>
        <v>11878</v>
      </c>
      <c r="K81" s="386">
        <f t="shared" si="19"/>
        <v>15364</v>
      </c>
      <c r="L81" s="386">
        <f t="shared" si="19"/>
        <v>11617</v>
      </c>
      <c r="M81" s="386">
        <f t="shared" si="19"/>
        <v>12869</v>
      </c>
      <c r="N81" s="386">
        <f t="shared" si="19"/>
        <v>31267</v>
      </c>
      <c r="O81" s="386">
        <f t="shared" si="19"/>
        <v>8181</v>
      </c>
      <c r="P81" s="386">
        <f t="shared" si="19"/>
        <v>2700</v>
      </c>
      <c r="Q81" s="386">
        <f t="shared" si="19"/>
        <v>12150</v>
      </c>
      <c r="R81" s="386">
        <f t="shared" si="19"/>
        <v>16000</v>
      </c>
      <c r="S81" s="386">
        <f t="shared" si="19"/>
        <v>21440</v>
      </c>
      <c r="T81" s="386">
        <f t="shared" si="19"/>
        <v>32162</v>
      </c>
      <c r="U81" s="386">
        <f t="shared" si="19"/>
        <v>0</v>
      </c>
      <c r="V81" s="30">
        <f>V24+V25+V50+V59+V64+V73+V78+V79</f>
        <v>568903</v>
      </c>
      <c r="W81" s="39">
        <f>W24+W25+W50+W59+W64+W73+W78+W79</f>
        <v>332512</v>
      </c>
      <c r="X81" s="92">
        <v>901515</v>
      </c>
      <c r="Y81" s="365"/>
    </row>
    <row r="82" spans="1:24" ht="25.5">
      <c r="A82" s="58" t="s">
        <v>452</v>
      </c>
      <c r="B82" s="93" t="s">
        <v>200</v>
      </c>
      <c r="C82" s="93"/>
      <c r="D82" s="93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0">
        <f t="shared" si="14"/>
        <v>0</v>
      </c>
      <c r="W82" s="30">
        <f aca="true" t="shared" si="20" ref="W82:W96">H82+P82++Q82+T82+U82</f>
        <v>0</v>
      </c>
      <c r="X82" s="92">
        <f t="shared" si="16"/>
        <v>0</v>
      </c>
    </row>
    <row r="83" spans="1:24" ht="25.5">
      <c r="A83" s="58" t="s">
        <v>203</v>
      </c>
      <c r="B83" s="93" t="s">
        <v>204</v>
      </c>
      <c r="C83" s="93"/>
      <c r="D83" s="93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0">
        <f t="shared" si="14"/>
        <v>0</v>
      </c>
      <c r="W83" s="30">
        <f t="shared" si="20"/>
        <v>0</v>
      </c>
      <c r="X83" s="92">
        <f t="shared" si="16"/>
        <v>0</v>
      </c>
    </row>
    <row r="84" spans="1:25" ht="25.5">
      <c r="A84" s="58" t="s">
        <v>453</v>
      </c>
      <c r="B84" s="93" t="s">
        <v>205</v>
      </c>
      <c r="C84" s="93"/>
      <c r="D84" s="93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0">
        <f t="shared" si="14"/>
        <v>0</v>
      </c>
      <c r="W84" s="30">
        <f t="shared" si="20"/>
        <v>0</v>
      </c>
      <c r="X84" s="92">
        <f t="shared" si="16"/>
        <v>0</v>
      </c>
      <c r="Y84" s="365"/>
    </row>
    <row r="85" spans="1:24" ht="25.5">
      <c r="A85" s="62" t="s">
        <v>416</v>
      </c>
      <c r="B85" s="94" t="s">
        <v>207</v>
      </c>
      <c r="C85" s="94"/>
      <c r="D85" s="94"/>
      <c r="E85" s="386">
        <f>SUM(E82:E84)</f>
        <v>0</v>
      </c>
      <c r="F85" s="386">
        <f aca="true" t="shared" si="21" ref="F85:U85">SUM(F82:F84)</f>
        <v>0</v>
      </c>
      <c r="G85" s="386">
        <f t="shared" si="21"/>
        <v>0</v>
      </c>
      <c r="H85" s="386">
        <f t="shared" si="21"/>
        <v>0</v>
      </c>
      <c r="I85" s="386">
        <f t="shared" si="21"/>
        <v>0</v>
      </c>
      <c r="J85" s="386">
        <f t="shared" si="21"/>
        <v>0</v>
      </c>
      <c r="K85" s="386">
        <f t="shared" si="21"/>
        <v>0</v>
      </c>
      <c r="L85" s="386">
        <f t="shared" si="21"/>
        <v>0</v>
      </c>
      <c r="M85" s="386">
        <f t="shared" si="21"/>
        <v>0</v>
      </c>
      <c r="N85" s="386">
        <f t="shared" si="21"/>
        <v>0</v>
      </c>
      <c r="O85" s="386">
        <f t="shared" si="21"/>
        <v>0</v>
      </c>
      <c r="P85" s="386">
        <f t="shared" si="21"/>
        <v>0</v>
      </c>
      <c r="Q85" s="386">
        <f t="shared" si="21"/>
        <v>0</v>
      </c>
      <c r="R85" s="386">
        <f t="shared" si="21"/>
        <v>0</v>
      </c>
      <c r="S85" s="386">
        <f t="shared" si="21"/>
        <v>0</v>
      </c>
      <c r="T85" s="386">
        <f t="shared" si="21"/>
        <v>0</v>
      </c>
      <c r="U85" s="386">
        <f t="shared" si="21"/>
        <v>0</v>
      </c>
      <c r="V85" s="30">
        <f t="shared" si="14"/>
        <v>0</v>
      </c>
      <c r="W85" s="30">
        <f t="shared" si="20"/>
        <v>0</v>
      </c>
      <c r="X85" s="92">
        <f t="shared" si="16"/>
        <v>0</v>
      </c>
    </row>
    <row r="86" spans="1:24" ht="15.75">
      <c r="A86" s="61" t="s">
        <v>454</v>
      </c>
      <c r="B86" s="93" t="s">
        <v>208</v>
      </c>
      <c r="C86" s="93"/>
      <c r="D86" s="93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0">
        <f t="shared" si="14"/>
        <v>0</v>
      </c>
      <c r="W86" s="30">
        <f t="shared" si="20"/>
        <v>0</v>
      </c>
      <c r="X86" s="92">
        <f t="shared" si="16"/>
        <v>0</v>
      </c>
    </row>
    <row r="87" spans="1:26" ht="15.75">
      <c r="A87" s="61" t="s">
        <v>422</v>
      </c>
      <c r="B87" s="93" t="s">
        <v>211</v>
      </c>
      <c r="C87" s="93"/>
      <c r="D87" s="93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0">
        <f t="shared" si="14"/>
        <v>0</v>
      </c>
      <c r="W87" s="30">
        <f t="shared" si="20"/>
        <v>0</v>
      </c>
      <c r="X87" s="92">
        <f t="shared" si="16"/>
        <v>0</v>
      </c>
      <c r="Z87" s="365"/>
    </row>
    <row r="88" spans="1:24" ht="25.5">
      <c r="A88" s="58" t="s">
        <v>212</v>
      </c>
      <c r="B88" s="93" t="s">
        <v>213</v>
      </c>
      <c r="C88" s="93"/>
      <c r="D88" s="93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0">
        <f t="shared" si="14"/>
        <v>0</v>
      </c>
      <c r="W88" s="30">
        <f t="shared" si="20"/>
        <v>0</v>
      </c>
      <c r="X88" s="92">
        <f t="shared" si="16"/>
        <v>0</v>
      </c>
    </row>
    <row r="89" spans="1:24" ht="25.5">
      <c r="A89" s="58" t="s">
        <v>455</v>
      </c>
      <c r="B89" s="93" t="s">
        <v>214</v>
      </c>
      <c r="C89" s="93"/>
      <c r="D89" s="93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0">
        <f t="shared" si="14"/>
        <v>0</v>
      </c>
      <c r="W89" s="30">
        <f t="shared" si="20"/>
        <v>0</v>
      </c>
      <c r="X89" s="92">
        <f t="shared" si="16"/>
        <v>0</v>
      </c>
    </row>
    <row r="90" spans="1:24" ht="15.75">
      <c r="A90" s="63" t="s">
        <v>419</v>
      </c>
      <c r="B90" s="94" t="s">
        <v>215</v>
      </c>
      <c r="C90" s="94"/>
      <c r="D90" s="94"/>
      <c r="E90" s="386">
        <f>SUM(E86:E89)</f>
        <v>0</v>
      </c>
      <c r="F90" s="386">
        <f aca="true" t="shared" si="22" ref="F90:U90">SUM(F86:F89)</f>
        <v>0</v>
      </c>
      <c r="G90" s="386">
        <f t="shared" si="22"/>
        <v>0</v>
      </c>
      <c r="H90" s="386">
        <f t="shared" si="22"/>
        <v>0</v>
      </c>
      <c r="I90" s="386">
        <f t="shared" si="22"/>
        <v>0</v>
      </c>
      <c r="J90" s="386">
        <f t="shared" si="22"/>
        <v>0</v>
      </c>
      <c r="K90" s="386">
        <f t="shared" si="22"/>
        <v>0</v>
      </c>
      <c r="L90" s="386">
        <f t="shared" si="22"/>
        <v>0</v>
      </c>
      <c r="M90" s="386">
        <f t="shared" si="22"/>
        <v>0</v>
      </c>
      <c r="N90" s="386">
        <f t="shared" si="22"/>
        <v>0</v>
      </c>
      <c r="O90" s="386">
        <f t="shared" si="22"/>
        <v>0</v>
      </c>
      <c r="P90" s="386">
        <f t="shared" si="22"/>
        <v>0</v>
      </c>
      <c r="Q90" s="386">
        <f t="shared" si="22"/>
        <v>0</v>
      </c>
      <c r="R90" s="386">
        <f t="shared" si="22"/>
        <v>0</v>
      </c>
      <c r="S90" s="386">
        <f t="shared" si="22"/>
        <v>0</v>
      </c>
      <c r="T90" s="386">
        <f t="shared" si="22"/>
        <v>0</v>
      </c>
      <c r="U90" s="386">
        <f t="shared" si="22"/>
        <v>0</v>
      </c>
      <c r="V90" s="30">
        <f t="shared" si="14"/>
        <v>0</v>
      </c>
      <c r="W90" s="30">
        <f t="shared" si="20"/>
        <v>0</v>
      </c>
      <c r="X90" s="92">
        <f t="shared" si="16"/>
        <v>0</v>
      </c>
    </row>
    <row r="91" spans="1:24" ht="15.75">
      <c r="A91" s="61" t="s">
        <v>216</v>
      </c>
      <c r="B91" s="93" t="s">
        <v>217</v>
      </c>
      <c r="C91" s="93"/>
      <c r="D91" s="93"/>
      <c r="E91" s="386">
        <v>11209</v>
      </c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0">
        <f t="shared" si="14"/>
        <v>11209</v>
      </c>
      <c r="W91" s="30">
        <f t="shared" si="20"/>
        <v>0</v>
      </c>
      <c r="X91" s="92">
        <f t="shared" si="16"/>
        <v>11209</v>
      </c>
    </row>
    <row r="92" spans="1:24" ht="15.75">
      <c r="A92" s="61" t="s">
        <v>218</v>
      </c>
      <c r="B92" s="93" t="s">
        <v>219</v>
      </c>
      <c r="C92" s="93"/>
      <c r="D92" s="93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/>
      <c r="U92" s="386"/>
      <c r="V92" s="30">
        <f t="shared" si="14"/>
        <v>0</v>
      </c>
      <c r="W92" s="30">
        <f t="shared" si="20"/>
        <v>0</v>
      </c>
      <c r="X92" s="92">
        <f t="shared" si="16"/>
        <v>0</v>
      </c>
    </row>
    <row r="93" spans="1:24" ht="15.75">
      <c r="A93" s="63" t="s">
        <v>220</v>
      </c>
      <c r="B93" s="94" t="s">
        <v>221</v>
      </c>
      <c r="C93" s="94"/>
      <c r="D93" s="94"/>
      <c r="E93" s="386">
        <v>206627</v>
      </c>
      <c r="F93" s="386">
        <f aca="true" t="shared" si="23" ref="F93:U93">SUM(F91:F92)</f>
        <v>0</v>
      </c>
      <c r="G93" s="386">
        <f t="shared" si="23"/>
        <v>0</v>
      </c>
      <c r="H93" s="386">
        <f t="shared" si="23"/>
        <v>0</v>
      </c>
      <c r="I93" s="386">
        <f t="shared" si="23"/>
        <v>0</v>
      </c>
      <c r="J93" s="386">
        <f t="shared" si="23"/>
        <v>0</v>
      </c>
      <c r="K93" s="386">
        <f t="shared" si="23"/>
        <v>0</v>
      </c>
      <c r="L93" s="386">
        <f t="shared" si="23"/>
        <v>0</v>
      </c>
      <c r="M93" s="386">
        <f t="shared" si="23"/>
        <v>0</v>
      </c>
      <c r="N93" s="386">
        <f t="shared" si="23"/>
        <v>0</v>
      </c>
      <c r="O93" s="386">
        <f t="shared" si="23"/>
        <v>0</v>
      </c>
      <c r="P93" s="386">
        <f t="shared" si="23"/>
        <v>0</v>
      </c>
      <c r="Q93" s="386">
        <f t="shared" si="23"/>
        <v>0</v>
      </c>
      <c r="R93" s="386">
        <f t="shared" si="23"/>
        <v>0</v>
      </c>
      <c r="S93" s="386">
        <f t="shared" si="23"/>
        <v>0</v>
      </c>
      <c r="T93" s="386">
        <f t="shared" si="23"/>
        <v>0</v>
      </c>
      <c r="U93" s="386">
        <f t="shared" si="23"/>
        <v>0</v>
      </c>
      <c r="V93" s="30">
        <f t="shared" si="14"/>
        <v>206627</v>
      </c>
      <c r="W93" s="30">
        <f t="shared" si="20"/>
        <v>0</v>
      </c>
      <c r="X93" s="92">
        <f t="shared" si="16"/>
        <v>206627</v>
      </c>
    </row>
    <row r="94" spans="1:24" ht="15.75">
      <c r="A94" s="61" t="s">
        <v>222</v>
      </c>
      <c r="B94" s="93" t="s">
        <v>223</v>
      </c>
      <c r="C94" s="93"/>
      <c r="D94" s="93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86"/>
      <c r="U94" s="386"/>
      <c r="V94" s="30">
        <f t="shared" si="14"/>
        <v>0</v>
      </c>
      <c r="W94" s="30">
        <f t="shared" si="20"/>
        <v>0</v>
      </c>
      <c r="X94" s="92">
        <f t="shared" si="16"/>
        <v>0</v>
      </c>
    </row>
    <row r="95" spans="1:24" ht="15.75">
      <c r="A95" s="63" t="s">
        <v>420</v>
      </c>
      <c r="B95" s="94" t="s">
        <v>228</v>
      </c>
      <c r="C95" s="94"/>
      <c r="D95" s="94"/>
      <c r="E95" s="386">
        <f>E91</f>
        <v>11209</v>
      </c>
      <c r="F95" s="386">
        <f aca="true" t="shared" si="24" ref="F95:U95">F85+F90+F91+F92+F93+F94</f>
        <v>0</v>
      </c>
      <c r="G95" s="386">
        <f t="shared" si="24"/>
        <v>0</v>
      </c>
      <c r="H95" s="386">
        <f t="shared" si="24"/>
        <v>0</v>
      </c>
      <c r="I95" s="386">
        <f t="shared" si="24"/>
        <v>0</v>
      </c>
      <c r="J95" s="386">
        <f t="shared" si="24"/>
        <v>0</v>
      </c>
      <c r="K95" s="386">
        <f t="shared" si="24"/>
        <v>0</v>
      </c>
      <c r="L95" s="386">
        <f t="shared" si="24"/>
        <v>0</v>
      </c>
      <c r="M95" s="386">
        <f t="shared" si="24"/>
        <v>0</v>
      </c>
      <c r="N95" s="386">
        <f t="shared" si="24"/>
        <v>0</v>
      </c>
      <c r="O95" s="386">
        <f t="shared" si="24"/>
        <v>0</v>
      </c>
      <c r="P95" s="386">
        <f t="shared" si="24"/>
        <v>0</v>
      </c>
      <c r="Q95" s="386">
        <f t="shared" si="24"/>
        <v>0</v>
      </c>
      <c r="R95" s="386">
        <f t="shared" si="24"/>
        <v>0</v>
      </c>
      <c r="S95" s="386">
        <f t="shared" si="24"/>
        <v>0</v>
      </c>
      <c r="T95" s="386">
        <f t="shared" si="24"/>
        <v>0</v>
      </c>
      <c r="U95" s="386">
        <f t="shared" si="24"/>
        <v>0</v>
      </c>
      <c r="V95" s="30">
        <f t="shared" si="14"/>
        <v>11209</v>
      </c>
      <c r="W95" s="30">
        <f t="shared" si="20"/>
        <v>0</v>
      </c>
      <c r="X95" s="92">
        <f>SUM(X91:X94)</f>
        <v>217836</v>
      </c>
    </row>
    <row r="96" spans="1:24" ht="15.75">
      <c r="A96" s="63" t="s">
        <v>460</v>
      </c>
      <c r="B96" s="94" t="s">
        <v>241</v>
      </c>
      <c r="C96" s="94"/>
      <c r="D96" s="94"/>
      <c r="E96" s="386">
        <f>E95</f>
        <v>11209</v>
      </c>
      <c r="F96" s="386">
        <f aca="true" t="shared" si="25" ref="F96:U96">F95</f>
        <v>0</v>
      </c>
      <c r="G96" s="386">
        <f t="shared" si="25"/>
        <v>0</v>
      </c>
      <c r="H96" s="386">
        <f t="shared" si="25"/>
        <v>0</v>
      </c>
      <c r="I96" s="386">
        <f t="shared" si="25"/>
        <v>0</v>
      </c>
      <c r="J96" s="386">
        <f t="shared" si="25"/>
        <v>0</v>
      </c>
      <c r="K96" s="386">
        <f t="shared" si="25"/>
        <v>0</v>
      </c>
      <c r="L96" s="386">
        <f t="shared" si="25"/>
        <v>0</v>
      </c>
      <c r="M96" s="386">
        <f t="shared" si="25"/>
        <v>0</v>
      </c>
      <c r="N96" s="386">
        <f t="shared" si="25"/>
        <v>0</v>
      </c>
      <c r="O96" s="386">
        <f t="shared" si="25"/>
        <v>0</v>
      </c>
      <c r="P96" s="386">
        <f t="shared" si="25"/>
        <v>0</v>
      </c>
      <c r="Q96" s="386">
        <f t="shared" si="25"/>
        <v>0</v>
      </c>
      <c r="R96" s="386">
        <f t="shared" si="25"/>
        <v>0</v>
      </c>
      <c r="S96" s="386">
        <f t="shared" si="25"/>
        <v>0</v>
      </c>
      <c r="T96" s="386">
        <f t="shared" si="25"/>
        <v>0</v>
      </c>
      <c r="U96" s="386">
        <f t="shared" si="25"/>
        <v>0</v>
      </c>
      <c r="V96" s="30">
        <f t="shared" si="14"/>
        <v>11209</v>
      </c>
      <c r="W96" s="39">
        <f t="shared" si="20"/>
        <v>0</v>
      </c>
      <c r="X96" s="92">
        <f>SUM(X95)</f>
        <v>217836</v>
      </c>
    </row>
    <row r="97" spans="1:26" ht="15.75">
      <c r="A97" s="382" t="s">
        <v>497</v>
      </c>
      <c r="B97" s="30"/>
      <c r="C97" s="30">
        <f>C81+D100</f>
        <v>98000</v>
      </c>
      <c r="D97" s="30">
        <f>D81+E100</f>
        <v>110000</v>
      </c>
      <c r="E97" s="386">
        <f>E24+E25+E50+E59+E64+E73+E78+E79+E96</f>
        <v>467200</v>
      </c>
      <c r="F97" s="386">
        <f aca="true" t="shared" si="26" ref="F97:T97">F81+F96</f>
        <v>28151</v>
      </c>
      <c r="G97" s="386">
        <f t="shared" si="26"/>
        <v>25129</v>
      </c>
      <c r="H97" s="386">
        <f t="shared" si="26"/>
        <v>3684</v>
      </c>
      <c r="I97" s="386">
        <f t="shared" si="26"/>
        <v>4932</v>
      </c>
      <c r="J97" s="386">
        <f t="shared" si="26"/>
        <v>11878</v>
      </c>
      <c r="K97" s="386">
        <f t="shared" si="26"/>
        <v>15364</v>
      </c>
      <c r="L97" s="386">
        <f t="shared" si="26"/>
        <v>11617</v>
      </c>
      <c r="M97" s="386">
        <f t="shared" si="26"/>
        <v>12869</v>
      </c>
      <c r="N97" s="386">
        <f t="shared" si="26"/>
        <v>31267</v>
      </c>
      <c r="O97" s="386">
        <f t="shared" si="26"/>
        <v>8181</v>
      </c>
      <c r="P97" s="386">
        <f t="shared" si="26"/>
        <v>2700</v>
      </c>
      <c r="Q97" s="386">
        <f t="shared" si="26"/>
        <v>12150</v>
      </c>
      <c r="R97" s="386">
        <f t="shared" si="26"/>
        <v>16000</v>
      </c>
      <c r="S97" s="386">
        <f t="shared" si="26"/>
        <v>21440</v>
      </c>
      <c r="T97" s="386">
        <f t="shared" si="26"/>
        <v>32162</v>
      </c>
      <c r="U97" s="386"/>
      <c r="V97" s="30">
        <f>V81+V96</f>
        <v>580112</v>
      </c>
      <c r="W97" s="37">
        <f>W81+W96</f>
        <v>332512</v>
      </c>
      <c r="X97" s="92">
        <f>SUM(X96,X81)</f>
        <v>1119351</v>
      </c>
      <c r="Z97" s="365"/>
    </row>
    <row r="98" spans="22:26" ht="15">
      <c r="V98" s="384"/>
      <c r="W98" s="384"/>
      <c r="Z98" s="365"/>
    </row>
    <row r="99" spans="3:23" ht="15">
      <c r="C99" s="365">
        <f>C81</f>
        <v>98000</v>
      </c>
      <c r="Q99" s="384" t="s">
        <v>759</v>
      </c>
      <c r="U99" s="384">
        <v>364810</v>
      </c>
      <c r="V99" s="384"/>
      <c r="W99" s="365">
        <f>SUM(V97+W97)</f>
        <v>912624</v>
      </c>
    </row>
    <row r="100" spans="17:24" ht="15">
      <c r="Q100" s="384" t="s">
        <v>752</v>
      </c>
      <c r="U100" s="384">
        <v>286270</v>
      </c>
      <c r="V100" s="384"/>
      <c r="W100" s="365"/>
      <c r="X100" s="365"/>
    </row>
    <row r="101" spans="17:23" ht="15">
      <c r="Q101" s="384" t="s">
        <v>753</v>
      </c>
      <c r="U101" s="384">
        <v>6000</v>
      </c>
      <c r="V101" s="384"/>
      <c r="W101" s="384"/>
    </row>
    <row r="102" spans="17:23" ht="15">
      <c r="Q102" s="384" t="s">
        <v>754</v>
      </c>
      <c r="U102" s="387">
        <v>15440</v>
      </c>
      <c r="V102" s="384"/>
      <c r="W102" s="384"/>
    </row>
    <row r="103" spans="17:23" ht="15">
      <c r="Q103" s="384" t="s">
        <v>755</v>
      </c>
      <c r="U103" s="387">
        <v>11209</v>
      </c>
      <c r="V103" s="384"/>
      <c r="W103" s="384"/>
    </row>
    <row r="104" spans="17:23" ht="15">
      <c r="Q104" s="384" t="s">
        <v>756</v>
      </c>
      <c r="U104" s="387">
        <v>19622</v>
      </c>
      <c r="V104" s="384"/>
      <c r="W104" s="384"/>
    </row>
    <row r="105" spans="22:23" ht="15">
      <c r="V105" s="384"/>
      <c r="W105" s="384"/>
    </row>
    <row r="106" spans="17:23" ht="15">
      <c r="Q106" s="384" t="s">
        <v>684</v>
      </c>
      <c r="U106" s="384">
        <v>110000</v>
      </c>
      <c r="V106" s="384"/>
      <c r="W106" s="384"/>
    </row>
    <row r="107" spans="17:23" ht="15">
      <c r="Q107" s="384" t="s">
        <v>757</v>
      </c>
      <c r="U107" s="384">
        <v>98000</v>
      </c>
      <c r="V107" s="384"/>
      <c r="W107" s="384"/>
    </row>
    <row r="108" spans="22:23" ht="15">
      <c r="V108" s="384"/>
      <c r="W108" s="384"/>
    </row>
    <row r="109" spans="17:23" ht="15">
      <c r="Q109" s="384" t="s">
        <v>758</v>
      </c>
      <c r="U109" s="384">
        <f>SUM(U99:U108)</f>
        <v>911351</v>
      </c>
      <c r="V109" s="384"/>
      <c r="W109" s="384"/>
    </row>
    <row r="110" spans="22:23" ht="15">
      <c r="V110" s="384"/>
      <c r="W110" s="384"/>
    </row>
  </sheetData>
  <sheetProtection/>
  <printOptions/>
  <pageMargins left="0.7" right="0.7" top="0.75" bottom="0.75" header="0.3" footer="0.3"/>
  <pageSetup horizontalDpi="600" verticalDpi="600" orientation="landscape" paperSize="9" scale="4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83.7109375" style="390" bestFit="1" customWidth="1"/>
    <col min="2" max="2" width="9.140625" style="26" customWidth="1"/>
    <col min="3" max="3" width="13.00390625" style="84" customWidth="1"/>
    <col min="4" max="4" width="14.140625" style="26" customWidth="1"/>
    <col min="5" max="5" width="13.28125" style="26" customWidth="1"/>
    <col min="6" max="16384" width="9.140625" style="26" customWidth="1"/>
  </cols>
  <sheetData>
    <row r="1" spans="1:5" ht="24" customHeight="1">
      <c r="A1" s="415" t="s">
        <v>713</v>
      </c>
      <c r="B1" s="416"/>
      <c r="C1" s="416"/>
      <c r="D1" s="416"/>
      <c r="E1" s="425"/>
    </row>
    <row r="2" spans="1:5" ht="24" customHeight="1">
      <c r="A2" s="417" t="s">
        <v>543</v>
      </c>
      <c r="B2" s="416"/>
      <c r="C2" s="416"/>
      <c r="D2" s="416"/>
      <c r="E2" s="425"/>
    </row>
    <row r="3" ht="15.75">
      <c r="A3" s="388"/>
    </row>
    <row r="4" ht="15.75">
      <c r="A4" s="389" t="s">
        <v>647</v>
      </c>
    </row>
    <row r="5" spans="1:5" ht="31.5">
      <c r="A5" s="87" t="s">
        <v>62</v>
      </c>
      <c r="B5" s="88" t="s">
        <v>24</v>
      </c>
      <c r="C5" s="176" t="s">
        <v>576</v>
      </c>
      <c r="D5" s="176" t="s">
        <v>577</v>
      </c>
      <c r="E5" s="89" t="s">
        <v>8</v>
      </c>
    </row>
    <row r="6" spans="1:5" ht="15" customHeight="1">
      <c r="A6" s="90" t="s">
        <v>242</v>
      </c>
      <c r="B6" s="91" t="s">
        <v>243</v>
      </c>
      <c r="C6" s="152">
        <v>147776</v>
      </c>
      <c r="D6" s="152"/>
      <c r="E6" s="152">
        <f>SUM(C6:D6)</f>
        <v>147776</v>
      </c>
    </row>
    <row r="7" spans="1:5" ht="15" customHeight="1">
      <c r="A7" s="93" t="s">
        <v>244</v>
      </c>
      <c r="B7" s="91" t="s">
        <v>245</v>
      </c>
      <c r="C7" s="152">
        <v>100302</v>
      </c>
      <c r="D7" s="152"/>
      <c r="E7" s="152">
        <f aca="true" t="shared" si="0" ref="E7:E70">SUM(C7:D7)</f>
        <v>100302</v>
      </c>
    </row>
    <row r="8" spans="1:5" ht="15" customHeight="1">
      <c r="A8" s="93" t="s">
        <v>246</v>
      </c>
      <c r="B8" s="91" t="s">
        <v>247</v>
      </c>
      <c r="C8" s="152">
        <v>57574</v>
      </c>
      <c r="D8" s="152"/>
      <c r="E8" s="152">
        <f t="shared" si="0"/>
        <v>57574</v>
      </c>
    </row>
    <row r="9" spans="1:5" ht="15" customHeight="1">
      <c r="A9" s="93" t="s">
        <v>248</v>
      </c>
      <c r="B9" s="91" t="s">
        <v>249</v>
      </c>
      <c r="C9" s="152">
        <v>6526</v>
      </c>
      <c r="D9" s="152"/>
      <c r="E9" s="152">
        <f t="shared" si="0"/>
        <v>6526</v>
      </c>
    </row>
    <row r="10" spans="1:5" ht="15" customHeight="1">
      <c r="A10" s="93" t="s">
        <v>250</v>
      </c>
      <c r="B10" s="91" t="s">
        <v>251</v>
      </c>
      <c r="C10" s="152"/>
      <c r="D10" s="152"/>
      <c r="E10" s="152">
        <f t="shared" si="0"/>
        <v>0</v>
      </c>
    </row>
    <row r="11" spans="1:5" ht="15" customHeight="1">
      <c r="A11" s="93" t="s">
        <v>252</v>
      </c>
      <c r="B11" s="91" t="s">
        <v>253</v>
      </c>
      <c r="C11" s="152"/>
      <c r="D11" s="152"/>
      <c r="E11" s="152">
        <f t="shared" si="0"/>
        <v>0</v>
      </c>
    </row>
    <row r="12" spans="1:5" ht="15" customHeight="1">
      <c r="A12" s="94" t="s">
        <v>499</v>
      </c>
      <c r="B12" s="95" t="s">
        <v>254</v>
      </c>
      <c r="C12" s="153">
        <f>C6+C7+C8+C9</f>
        <v>312178</v>
      </c>
      <c r="D12" s="153"/>
      <c r="E12" s="152">
        <f t="shared" si="0"/>
        <v>312178</v>
      </c>
    </row>
    <row r="13" spans="1:5" ht="15" customHeight="1">
      <c r="A13" s="93" t="s">
        <v>255</v>
      </c>
      <c r="B13" s="91" t="s">
        <v>256</v>
      </c>
      <c r="C13" s="152"/>
      <c r="D13" s="152"/>
      <c r="E13" s="152">
        <f t="shared" si="0"/>
        <v>0</v>
      </c>
    </row>
    <row r="14" spans="1:5" ht="15" customHeight="1">
      <c r="A14" s="93" t="s">
        <v>257</v>
      </c>
      <c r="B14" s="91" t="s">
        <v>258</v>
      </c>
      <c r="C14" s="152"/>
      <c r="D14" s="152"/>
      <c r="E14" s="152">
        <f t="shared" si="0"/>
        <v>0</v>
      </c>
    </row>
    <row r="15" spans="1:5" ht="15" customHeight="1">
      <c r="A15" s="93" t="s">
        <v>461</v>
      </c>
      <c r="B15" s="91" t="s">
        <v>259</v>
      </c>
      <c r="C15" s="152"/>
      <c r="D15" s="152"/>
      <c r="E15" s="152">
        <f t="shared" si="0"/>
        <v>0</v>
      </c>
    </row>
    <row r="16" spans="1:5" ht="15" customHeight="1">
      <c r="A16" s="93" t="s">
        <v>462</v>
      </c>
      <c r="B16" s="91" t="s">
        <v>260</v>
      </c>
      <c r="C16" s="152"/>
      <c r="D16" s="152"/>
      <c r="E16" s="152">
        <f t="shared" si="0"/>
        <v>0</v>
      </c>
    </row>
    <row r="17" spans="1:5" ht="15" customHeight="1">
      <c r="A17" s="93" t="s">
        <v>463</v>
      </c>
      <c r="B17" s="91" t="s">
        <v>261</v>
      </c>
      <c r="C17" s="152">
        <v>17100</v>
      </c>
      <c r="D17" s="152"/>
      <c r="E17" s="152">
        <f t="shared" si="0"/>
        <v>17100</v>
      </c>
    </row>
    <row r="18" spans="1:5" ht="15" customHeight="1">
      <c r="A18" s="94" t="s">
        <v>500</v>
      </c>
      <c r="B18" s="95" t="s">
        <v>262</v>
      </c>
      <c r="C18" s="153">
        <f>SUM(C12:C17)</f>
        <v>329278</v>
      </c>
      <c r="D18" s="153"/>
      <c r="E18" s="152">
        <f t="shared" si="0"/>
        <v>329278</v>
      </c>
    </row>
    <row r="19" spans="1:5" ht="15" customHeight="1">
      <c r="A19" s="93" t="s">
        <v>467</v>
      </c>
      <c r="B19" s="91" t="s">
        <v>271</v>
      </c>
      <c r="C19" s="152"/>
      <c r="D19" s="152"/>
      <c r="E19" s="152">
        <f t="shared" si="0"/>
        <v>0</v>
      </c>
    </row>
    <row r="20" spans="1:5" ht="15" customHeight="1">
      <c r="A20" s="93" t="s">
        <v>468</v>
      </c>
      <c r="B20" s="91" t="s">
        <v>272</v>
      </c>
      <c r="C20" s="152"/>
      <c r="D20" s="152"/>
      <c r="E20" s="152">
        <f t="shared" si="0"/>
        <v>0</v>
      </c>
    </row>
    <row r="21" spans="1:5" ht="15" customHeight="1">
      <c r="A21" s="94" t="s">
        <v>502</v>
      </c>
      <c r="B21" s="95" t="s">
        <v>273</v>
      </c>
      <c r="C21" s="153"/>
      <c r="D21" s="153"/>
      <c r="E21" s="152">
        <f t="shared" si="0"/>
        <v>0</v>
      </c>
    </row>
    <row r="22" spans="1:5" ht="15" customHeight="1">
      <c r="A22" s="93" t="s">
        <v>469</v>
      </c>
      <c r="B22" s="91" t="s">
        <v>274</v>
      </c>
      <c r="C22" s="152"/>
      <c r="D22" s="152"/>
      <c r="E22" s="152">
        <f t="shared" si="0"/>
        <v>0</v>
      </c>
    </row>
    <row r="23" spans="1:5" ht="15" customHeight="1">
      <c r="A23" s="93" t="s">
        <v>470</v>
      </c>
      <c r="B23" s="91" t="s">
        <v>275</v>
      </c>
      <c r="C23" s="152"/>
      <c r="D23" s="152"/>
      <c r="E23" s="152">
        <f t="shared" si="0"/>
        <v>0</v>
      </c>
    </row>
    <row r="24" spans="1:5" ht="15" customHeight="1">
      <c r="A24" s="93" t="s">
        <v>471</v>
      </c>
      <c r="B24" s="91" t="s">
        <v>276</v>
      </c>
      <c r="C24" s="152">
        <v>78000</v>
      </c>
      <c r="D24" s="152"/>
      <c r="E24" s="152">
        <f t="shared" si="0"/>
        <v>78000</v>
      </c>
    </row>
    <row r="25" spans="1:5" ht="15" customHeight="1">
      <c r="A25" s="93" t="s">
        <v>472</v>
      </c>
      <c r="B25" s="91" t="s">
        <v>277</v>
      </c>
      <c r="C25" s="152">
        <v>65000</v>
      </c>
      <c r="D25" s="152"/>
      <c r="E25" s="152">
        <f t="shared" si="0"/>
        <v>65000</v>
      </c>
    </row>
    <row r="26" spans="1:5" ht="15" customHeight="1">
      <c r="A26" s="93" t="s">
        <v>473</v>
      </c>
      <c r="B26" s="91" t="s">
        <v>280</v>
      </c>
      <c r="C26" s="152"/>
      <c r="D26" s="152"/>
      <c r="E26" s="152">
        <f t="shared" si="0"/>
        <v>0</v>
      </c>
    </row>
    <row r="27" spans="1:5" ht="15" customHeight="1">
      <c r="A27" s="93" t="s">
        <v>281</v>
      </c>
      <c r="B27" s="91" t="s">
        <v>282</v>
      </c>
      <c r="C27" s="152"/>
      <c r="D27" s="152"/>
      <c r="E27" s="152">
        <f t="shared" si="0"/>
        <v>0</v>
      </c>
    </row>
    <row r="28" spans="1:5" ht="15" customHeight="1">
      <c r="A28" s="93" t="s">
        <v>474</v>
      </c>
      <c r="B28" s="91" t="s">
        <v>283</v>
      </c>
      <c r="C28" s="152">
        <v>19000</v>
      </c>
      <c r="D28" s="152"/>
      <c r="E28" s="152">
        <f t="shared" si="0"/>
        <v>19000</v>
      </c>
    </row>
    <row r="29" spans="1:5" ht="15" customHeight="1">
      <c r="A29" s="93" t="s">
        <v>475</v>
      </c>
      <c r="B29" s="91" t="s">
        <v>288</v>
      </c>
      <c r="C29" s="152">
        <v>2000</v>
      </c>
      <c r="D29" s="152"/>
      <c r="E29" s="152">
        <f t="shared" si="0"/>
        <v>2000</v>
      </c>
    </row>
    <row r="30" spans="1:5" ht="15" customHeight="1">
      <c r="A30" s="94" t="s">
        <v>503</v>
      </c>
      <c r="B30" s="95" t="s">
        <v>291</v>
      </c>
      <c r="C30" s="153"/>
      <c r="D30" s="153"/>
      <c r="E30" s="152">
        <f t="shared" si="0"/>
        <v>0</v>
      </c>
    </row>
    <row r="31" spans="1:5" ht="15" customHeight="1">
      <c r="A31" s="93" t="s">
        <v>476</v>
      </c>
      <c r="B31" s="91" t="s">
        <v>292</v>
      </c>
      <c r="C31" s="152"/>
      <c r="D31" s="152"/>
      <c r="E31" s="152">
        <f t="shared" si="0"/>
        <v>0</v>
      </c>
    </row>
    <row r="32" spans="1:5" ht="15" customHeight="1">
      <c r="A32" s="94" t="s">
        <v>504</v>
      </c>
      <c r="B32" s="95" t="s">
        <v>293</v>
      </c>
      <c r="C32" s="153">
        <f>C24+C25+C28+C29</f>
        <v>164000</v>
      </c>
      <c r="D32" s="153"/>
      <c r="E32" s="152">
        <f t="shared" si="0"/>
        <v>164000</v>
      </c>
    </row>
    <row r="33" spans="1:5" ht="15" customHeight="1">
      <c r="A33" s="64" t="s">
        <v>294</v>
      </c>
      <c r="B33" s="91" t="s">
        <v>295</v>
      </c>
      <c r="C33" s="152">
        <v>20000</v>
      </c>
      <c r="D33" s="152"/>
      <c r="E33" s="152">
        <f t="shared" si="0"/>
        <v>20000</v>
      </c>
    </row>
    <row r="34" spans="1:5" ht="15" customHeight="1">
      <c r="A34" s="64" t="s">
        <v>477</v>
      </c>
      <c r="B34" s="91" t="s">
        <v>296</v>
      </c>
      <c r="C34" s="152">
        <v>16350</v>
      </c>
      <c r="D34" s="152"/>
      <c r="E34" s="152">
        <f t="shared" si="0"/>
        <v>16350</v>
      </c>
    </row>
    <row r="35" spans="1:5" ht="15" customHeight="1">
      <c r="A35" s="64" t="s">
        <v>478</v>
      </c>
      <c r="B35" s="91" t="s">
        <v>297</v>
      </c>
      <c r="C35" s="152">
        <v>7000</v>
      </c>
      <c r="D35" s="152"/>
      <c r="E35" s="152">
        <v>8373</v>
      </c>
    </row>
    <row r="36" spans="1:5" ht="15" customHeight="1">
      <c r="A36" s="64" t="s">
        <v>479</v>
      </c>
      <c r="B36" s="91" t="s">
        <v>298</v>
      </c>
      <c r="C36" s="152">
        <v>700</v>
      </c>
      <c r="D36" s="152"/>
      <c r="E36" s="152">
        <f t="shared" si="0"/>
        <v>700</v>
      </c>
    </row>
    <row r="37" spans="1:5" ht="15" customHeight="1">
      <c r="A37" s="64" t="s">
        <v>299</v>
      </c>
      <c r="B37" s="91" t="s">
        <v>300</v>
      </c>
      <c r="C37" s="152">
        <v>6000</v>
      </c>
      <c r="D37" s="152"/>
      <c r="E37" s="152">
        <f t="shared" si="0"/>
        <v>6000</v>
      </c>
    </row>
    <row r="38" spans="1:5" ht="15" customHeight="1">
      <c r="A38" s="64" t="s">
        <v>301</v>
      </c>
      <c r="B38" s="91" t="s">
        <v>302</v>
      </c>
      <c r="C38" s="152">
        <v>9500</v>
      </c>
      <c r="D38" s="152"/>
      <c r="E38" s="152">
        <f t="shared" si="0"/>
        <v>9500</v>
      </c>
    </row>
    <row r="39" spans="1:5" ht="15" customHeight="1">
      <c r="A39" s="64" t="s">
        <v>303</v>
      </c>
      <c r="B39" s="91" t="s">
        <v>304</v>
      </c>
      <c r="C39" s="152"/>
      <c r="D39" s="152"/>
      <c r="E39" s="152">
        <f t="shared" si="0"/>
        <v>0</v>
      </c>
    </row>
    <row r="40" spans="1:5" ht="15" customHeight="1">
      <c r="A40" s="64" t="s">
        <v>480</v>
      </c>
      <c r="B40" s="91" t="s">
        <v>305</v>
      </c>
      <c r="C40" s="152"/>
      <c r="D40" s="152"/>
      <c r="E40" s="152">
        <f t="shared" si="0"/>
        <v>0</v>
      </c>
    </row>
    <row r="41" spans="1:5" ht="15" customHeight="1">
      <c r="A41" s="64" t="s">
        <v>481</v>
      </c>
      <c r="B41" s="91" t="s">
        <v>306</v>
      </c>
      <c r="C41" s="152"/>
      <c r="D41" s="152"/>
      <c r="E41" s="152">
        <f t="shared" si="0"/>
        <v>0</v>
      </c>
    </row>
    <row r="42" spans="1:5" ht="15" customHeight="1">
      <c r="A42" s="64" t="s">
        <v>482</v>
      </c>
      <c r="B42" s="91" t="s">
        <v>307</v>
      </c>
      <c r="C42" s="152">
        <v>1400</v>
      </c>
      <c r="D42" s="152"/>
      <c r="E42" s="152">
        <f t="shared" si="0"/>
        <v>1400</v>
      </c>
    </row>
    <row r="43" spans="1:5" ht="15" customHeight="1">
      <c r="A43" s="68" t="s">
        <v>505</v>
      </c>
      <c r="B43" s="95" t="s">
        <v>308</v>
      </c>
      <c r="C43" s="153">
        <v>60950</v>
      </c>
      <c r="D43" s="153"/>
      <c r="E43" s="152">
        <f>SUM(E33:E42)</f>
        <v>62323</v>
      </c>
    </row>
    <row r="44" spans="1:5" ht="15" customHeight="1">
      <c r="A44" s="64" t="s">
        <v>317</v>
      </c>
      <c r="B44" s="91" t="s">
        <v>318</v>
      </c>
      <c r="C44" s="152"/>
      <c r="D44" s="152"/>
      <c r="E44" s="152">
        <f t="shared" si="0"/>
        <v>0</v>
      </c>
    </row>
    <row r="45" spans="1:5" ht="15" customHeight="1">
      <c r="A45" s="93" t="s">
        <v>486</v>
      </c>
      <c r="B45" s="91" t="s">
        <v>319</v>
      </c>
      <c r="C45" s="152"/>
      <c r="D45" s="152"/>
      <c r="E45" s="152">
        <f t="shared" si="0"/>
        <v>0</v>
      </c>
    </row>
    <row r="46" spans="1:5" ht="15" customHeight="1">
      <c r="A46" s="64" t="s">
        <v>487</v>
      </c>
      <c r="B46" s="91" t="s">
        <v>709</v>
      </c>
      <c r="C46" s="152">
        <v>29747</v>
      </c>
      <c r="D46" s="152"/>
      <c r="E46" s="152">
        <v>10962</v>
      </c>
    </row>
    <row r="47" spans="1:5" ht="15" customHeight="1">
      <c r="A47" s="94" t="s">
        <v>507</v>
      </c>
      <c r="B47" s="95" t="s">
        <v>321</v>
      </c>
      <c r="C47" s="153">
        <f>SUM(C46)</f>
        <v>29747</v>
      </c>
      <c r="D47" s="153"/>
      <c r="E47" s="152">
        <f>SUM(E44:E46)</f>
        <v>10962</v>
      </c>
    </row>
    <row r="48" spans="1:5" ht="15" customHeight="1">
      <c r="A48" s="113" t="s">
        <v>575</v>
      </c>
      <c r="B48" s="120"/>
      <c r="C48" s="152"/>
      <c r="D48" s="152"/>
      <c r="E48" s="152">
        <f t="shared" si="0"/>
        <v>0</v>
      </c>
    </row>
    <row r="49" spans="1:5" ht="15" customHeight="1">
      <c r="A49" s="93" t="s">
        <v>263</v>
      </c>
      <c r="B49" s="91" t="s">
        <v>264</v>
      </c>
      <c r="C49" s="152"/>
      <c r="D49" s="152"/>
      <c r="E49" s="152">
        <f t="shared" si="0"/>
        <v>0</v>
      </c>
    </row>
    <row r="50" spans="1:5" ht="15" customHeight="1">
      <c r="A50" s="93" t="s">
        <v>265</v>
      </c>
      <c r="B50" s="91" t="s">
        <v>266</v>
      </c>
      <c r="C50" s="152"/>
      <c r="D50" s="152"/>
      <c r="E50" s="152">
        <f t="shared" si="0"/>
        <v>0</v>
      </c>
    </row>
    <row r="51" spans="1:5" ht="15" customHeight="1">
      <c r="A51" s="93" t="s">
        <v>464</v>
      </c>
      <c r="B51" s="91" t="s">
        <v>267</v>
      </c>
      <c r="C51" s="152"/>
      <c r="D51" s="152"/>
      <c r="E51" s="152">
        <f t="shared" si="0"/>
        <v>0</v>
      </c>
    </row>
    <row r="52" spans="1:5" ht="15" customHeight="1">
      <c r="A52" s="93" t="s">
        <v>465</v>
      </c>
      <c r="B52" s="91" t="s">
        <v>268</v>
      </c>
      <c r="C52" s="152"/>
      <c r="D52" s="152"/>
      <c r="E52" s="152">
        <f t="shared" si="0"/>
        <v>0</v>
      </c>
    </row>
    <row r="53" spans="1:5" ht="15" customHeight="1">
      <c r="A53" s="93" t="s">
        <v>466</v>
      </c>
      <c r="B53" s="91" t="s">
        <v>269</v>
      </c>
      <c r="C53" s="152"/>
      <c r="D53" s="152"/>
      <c r="E53" s="152">
        <f t="shared" si="0"/>
        <v>0</v>
      </c>
    </row>
    <row r="54" spans="1:5" ht="15" customHeight="1">
      <c r="A54" s="94" t="s">
        <v>501</v>
      </c>
      <c r="B54" s="95" t="s">
        <v>270</v>
      </c>
      <c r="C54" s="153"/>
      <c r="D54" s="153"/>
      <c r="E54" s="152">
        <f t="shared" si="0"/>
        <v>0</v>
      </c>
    </row>
    <row r="55" spans="1:5" ht="15" customHeight="1">
      <c r="A55" s="64" t="s">
        <v>483</v>
      </c>
      <c r="B55" s="91" t="s">
        <v>309</v>
      </c>
      <c r="C55" s="152"/>
      <c r="D55" s="152"/>
      <c r="E55" s="152">
        <f t="shared" si="0"/>
        <v>0</v>
      </c>
    </row>
    <row r="56" spans="1:5" ht="15" customHeight="1">
      <c r="A56" s="64" t="s">
        <v>484</v>
      </c>
      <c r="B56" s="91" t="s">
        <v>310</v>
      </c>
      <c r="C56" s="152">
        <v>220</v>
      </c>
      <c r="D56" s="152"/>
      <c r="E56" s="152">
        <f t="shared" si="0"/>
        <v>220</v>
      </c>
    </row>
    <row r="57" spans="1:5" ht="15" customHeight="1">
      <c r="A57" s="64" t="s">
        <v>311</v>
      </c>
      <c r="B57" s="91" t="s">
        <v>312</v>
      </c>
      <c r="C57" s="152"/>
      <c r="D57" s="152"/>
      <c r="E57" s="152">
        <f t="shared" si="0"/>
        <v>0</v>
      </c>
    </row>
    <row r="58" spans="1:5" ht="15" customHeight="1">
      <c r="A58" s="64" t="s">
        <v>485</v>
      </c>
      <c r="B58" s="91" t="s">
        <v>313</v>
      </c>
      <c r="C58" s="152"/>
      <c r="D58" s="152"/>
      <c r="E58" s="152">
        <f t="shared" si="0"/>
        <v>0</v>
      </c>
    </row>
    <row r="59" spans="1:5" ht="15" customHeight="1">
      <c r="A59" s="64" t="s">
        <v>314</v>
      </c>
      <c r="B59" s="91" t="s">
        <v>315</v>
      </c>
      <c r="C59" s="152"/>
      <c r="D59" s="152"/>
      <c r="E59" s="152">
        <f t="shared" si="0"/>
        <v>0</v>
      </c>
    </row>
    <row r="60" spans="1:5" ht="15" customHeight="1">
      <c r="A60" s="94" t="s">
        <v>506</v>
      </c>
      <c r="B60" s="95" t="s">
        <v>316</v>
      </c>
      <c r="C60" s="153">
        <f>SUM(C56:C59)</f>
        <v>220</v>
      </c>
      <c r="D60" s="153"/>
      <c r="E60" s="152">
        <f t="shared" si="0"/>
        <v>220</v>
      </c>
    </row>
    <row r="61" spans="1:5" ht="31.5">
      <c r="A61" s="64" t="s">
        <v>322</v>
      </c>
      <c r="B61" s="91" t="s">
        <v>323</v>
      </c>
      <c r="C61" s="152"/>
      <c r="D61" s="152"/>
      <c r="E61" s="152">
        <f t="shared" si="0"/>
        <v>0</v>
      </c>
    </row>
    <row r="62" spans="1:5" ht="31.5">
      <c r="A62" s="93" t="s">
        <v>488</v>
      </c>
      <c r="B62" s="91" t="s">
        <v>324</v>
      </c>
      <c r="C62" s="152"/>
      <c r="D62" s="152"/>
      <c r="E62" s="152">
        <f t="shared" si="0"/>
        <v>0</v>
      </c>
    </row>
    <row r="63" spans="1:5" ht="15.75">
      <c r="A63" s="64" t="s">
        <v>489</v>
      </c>
      <c r="B63" s="91" t="s">
        <v>733</v>
      </c>
      <c r="C63" s="152"/>
      <c r="D63" s="152"/>
      <c r="E63" s="152">
        <v>21200</v>
      </c>
    </row>
    <row r="64" spans="1:5" ht="15.75">
      <c r="A64" s="94" t="s">
        <v>509</v>
      </c>
      <c r="B64" s="95" t="s">
        <v>326</v>
      </c>
      <c r="C64" s="153"/>
      <c r="D64" s="153"/>
      <c r="E64" s="153">
        <f>SUM(E63)</f>
        <v>21200</v>
      </c>
    </row>
    <row r="65" spans="1:5" ht="15.75">
      <c r="A65" s="113" t="s">
        <v>574</v>
      </c>
      <c r="B65" s="120"/>
      <c r="C65" s="152"/>
      <c r="D65" s="152"/>
      <c r="E65" s="152">
        <f t="shared" si="0"/>
        <v>0</v>
      </c>
    </row>
    <row r="66" spans="1:5" ht="15.75">
      <c r="A66" s="121" t="s">
        <v>508</v>
      </c>
      <c r="B66" s="115" t="s">
        <v>327</v>
      </c>
      <c r="C66" s="153">
        <f>C18+C32+C43+C47+C60</f>
        <v>584195</v>
      </c>
      <c r="D66" s="153"/>
      <c r="E66" s="153">
        <f>SUM(E64,E60,E54,E47,E43,E32,E18)</f>
        <v>587983</v>
      </c>
    </row>
    <row r="67" spans="1:5" ht="15.75">
      <c r="A67" s="122" t="s">
        <v>626</v>
      </c>
      <c r="B67" s="123"/>
      <c r="C67" s="152"/>
      <c r="D67" s="152"/>
      <c r="E67" s="152">
        <f t="shared" si="0"/>
        <v>0</v>
      </c>
    </row>
    <row r="68" spans="1:5" ht="15.75">
      <c r="A68" s="122" t="s">
        <v>627</v>
      </c>
      <c r="B68" s="123"/>
      <c r="C68" s="152"/>
      <c r="D68" s="152"/>
      <c r="E68" s="152">
        <f t="shared" si="0"/>
        <v>0</v>
      </c>
    </row>
    <row r="69" spans="1:5" ht="15.75">
      <c r="A69" s="80" t="s">
        <v>491</v>
      </c>
      <c r="B69" s="93" t="s">
        <v>328</v>
      </c>
      <c r="C69" s="152">
        <v>154741</v>
      </c>
      <c r="D69" s="152"/>
      <c r="E69" s="152">
        <f t="shared" si="0"/>
        <v>154741</v>
      </c>
    </row>
    <row r="70" spans="1:5" ht="15.75">
      <c r="A70" s="64" t="s">
        <v>329</v>
      </c>
      <c r="B70" s="93" t="s">
        <v>330</v>
      </c>
      <c r="C70" s="152"/>
      <c r="D70" s="152"/>
      <c r="E70" s="152">
        <f t="shared" si="0"/>
        <v>0</v>
      </c>
    </row>
    <row r="71" spans="1:5" ht="15.75">
      <c r="A71" s="80" t="s">
        <v>492</v>
      </c>
      <c r="B71" s="93" t="s">
        <v>331</v>
      </c>
      <c r="C71" s="152"/>
      <c r="D71" s="152"/>
      <c r="E71" s="152">
        <f aca="true" t="shared" si="1" ref="E71:E94">SUM(C71:D71)</f>
        <v>0</v>
      </c>
    </row>
    <row r="72" spans="1:5" ht="15.75">
      <c r="A72" s="68" t="s">
        <v>510</v>
      </c>
      <c r="B72" s="94" t="s">
        <v>332</v>
      </c>
      <c r="C72" s="153">
        <f>SUM(C69:C71)</f>
        <v>154741</v>
      </c>
      <c r="D72" s="153"/>
      <c r="E72" s="152">
        <f t="shared" si="1"/>
        <v>154741</v>
      </c>
    </row>
    <row r="73" spans="1:5" ht="15.75">
      <c r="A73" s="64" t="s">
        <v>493</v>
      </c>
      <c r="B73" s="93" t="s">
        <v>333</v>
      </c>
      <c r="C73" s="152"/>
      <c r="D73" s="152"/>
      <c r="E73" s="152">
        <f t="shared" si="1"/>
        <v>0</v>
      </c>
    </row>
    <row r="74" spans="1:5" ht="15.75">
      <c r="A74" s="80" t="s">
        <v>334</v>
      </c>
      <c r="B74" s="93" t="s">
        <v>335</v>
      </c>
      <c r="C74" s="152"/>
      <c r="D74" s="152"/>
      <c r="E74" s="152">
        <f t="shared" si="1"/>
        <v>0</v>
      </c>
    </row>
    <row r="75" spans="1:5" ht="15.75">
      <c r="A75" s="64" t="s">
        <v>494</v>
      </c>
      <c r="B75" s="93" t="s">
        <v>336</v>
      </c>
      <c r="C75" s="152"/>
      <c r="D75" s="152"/>
      <c r="E75" s="152">
        <f t="shared" si="1"/>
        <v>0</v>
      </c>
    </row>
    <row r="76" spans="1:5" ht="15.75">
      <c r="A76" s="80" t="s">
        <v>337</v>
      </c>
      <c r="B76" s="93" t="s">
        <v>338</v>
      </c>
      <c r="C76" s="152"/>
      <c r="D76" s="152"/>
      <c r="E76" s="152">
        <f t="shared" si="1"/>
        <v>0</v>
      </c>
    </row>
    <row r="77" spans="1:5" ht="15.75">
      <c r="A77" s="82" t="s">
        <v>511</v>
      </c>
      <c r="B77" s="94" t="s">
        <v>339</v>
      </c>
      <c r="C77" s="153"/>
      <c r="D77" s="153"/>
      <c r="E77" s="152">
        <f t="shared" si="1"/>
        <v>0</v>
      </c>
    </row>
    <row r="78" spans="1:5" ht="15.75">
      <c r="A78" s="93" t="s">
        <v>624</v>
      </c>
      <c r="B78" s="93" t="s">
        <v>340</v>
      </c>
      <c r="C78" s="152">
        <v>18791</v>
      </c>
      <c r="D78" s="152"/>
      <c r="E78" s="152">
        <f t="shared" si="1"/>
        <v>18791</v>
      </c>
    </row>
    <row r="79" spans="1:5" ht="15.75">
      <c r="A79" s="93" t="s">
        <v>625</v>
      </c>
      <c r="B79" s="93" t="s">
        <v>340</v>
      </c>
      <c r="C79" s="152">
        <v>140000</v>
      </c>
      <c r="D79" s="152"/>
      <c r="E79" s="152">
        <f t="shared" si="1"/>
        <v>140000</v>
      </c>
    </row>
    <row r="80" spans="1:5" ht="15.75">
      <c r="A80" s="93" t="s">
        <v>622</v>
      </c>
      <c r="B80" s="93" t="s">
        <v>341</v>
      </c>
      <c r="C80" s="152"/>
      <c r="D80" s="152"/>
      <c r="E80" s="152">
        <f t="shared" si="1"/>
        <v>0</v>
      </c>
    </row>
    <row r="81" spans="1:5" ht="15.75">
      <c r="A81" s="93" t="s">
        <v>623</v>
      </c>
      <c r="B81" s="93" t="s">
        <v>341</v>
      </c>
      <c r="C81" s="152"/>
      <c r="D81" s="152"/>
      <c r="E81" s="152">
        <f t="shared" si="1"/>
        <v>0</v>
      </c>
    </row>
    <row r="82" spans="1:5" ht="15.75">
      <c r="A82" s="94" t="s">
        <v>512</v>
      </c>
      <c r="B82" s="94" t="s">
        <v>342</v>
      </c>
      <c r="C82" s="153">
        <f>C78+C79</f>
        <v>158791</v>
      </c>
      <c r="D82" s="153"/>
      <c r="E82" s="152">
        <f t="shared" si="1"/>
        <v>158791</v>
      </c>
    </row>
    <row r="83" spans="1:5" ht="15.75">
      <c r="A83" s="80" t="s">
        <v>343</v>
      </c>
      <c r="B83" s="93" t="s">
        <v>344</v>
      </c>
      <c r="C83" s="152">
        <v>11209</v>
      </c>
      <c r="D83" s="152"/>
      <c r="E83" s="152">
        <f t="shared" si="1"/>
        <v>11209</v>
      </c>
    </row>
    <row r="84" spans="1:5" ht="15.75">
      <c r="A84" s="80" t="s">
        <v>345</v>
      </c>
      <c r="B84" s="93" t="s">
        <v>346</v>
      </c>
      <c r="C84" s="152"/>
      <c r="D84" s="152"/>
      <c r="E84" s="152">
        <f t="shared" si="1"/>
        <v>0</v>
      </c>
    </row>
    <row r="85" spans="1:5" ht="15.75">
      <c r="A85" s="80" t="s">
        <v>347</v>
      </c>
      <c r="B85" s="93" t="s">
        <v>348</v>
      </c>
      <c r="C85" s="152"/>
      <c r="D85" s="152"/>
      <c r="E85" s="152">
        <v>206627</v>
      </c>
    </row>
    <row r="86" spans="1:5" ht="15.75">
      <c r="A86" s="80" t="s">
        <v>349</v>
      </c>
      <c r="B86" s="93" t="s">
        <v>350</v>
      </c>
      <c r="C86" s="152"/>
      <c r="D86" s="152"/>
      <c r="E86" s="152">
        <f t="shared" si="1"/>
        <v>0</v>
      </c>
    </row>
    <row r="87" spans="1:5" ht="15.75">
      <c r="A87" s="64" t="s">
        <v>495</v>
      </c>
      <c r="B87" s="93" t="s">
        <v>351</v>
      </c>
      <c r="C87" s="152"/>
      <c r="D87" s="152"/>
      <c r="E87" s="152">
        <f t="shared" si="1"/>
        <v>0</v>
      </c>
    </row>
    <row r="88" spans="1:5" ht="15.75">
      <c r="A88" s="68" t="s">
        <v>513</v>
      </c>
      <c r="B88" s="94" t="s">
        <v>353</v>
      </c>
      <c r="C88" s="153">
        <f>C72+C82+C83</f>
        <v>324741</v>
      </c>
      <c r="D88" s="153"/>
      <c r="E88" s="152">
        <f>SUM(E82,E83,E85,E72)</f>
        <v>531368</v>
      </c>
    </row>
    <row r="89" spans="1:5" ht="15.75">
      <c r="A89" s="64" t="s">
        <v>354</v>
      </c>
      <c r="B89" s="93" t="s">
        <v>355</v>
      </c>
      <c r="C89" s="152"/>
      <c r="D89" s="152"/>
      <c r="E89" s="152">
        <f t="shared" si="1"/>
        <v>0</v>
      </c>
    </row>
    <row r="90" spans="1:5" ht="15.75">
      <c r="A90" s="64" t="s">
        <v>356</v>
      </c>
      <c r="B90" s="93" t="s">
        <v>357</v>
      </c>
      <c r="C90" s="152"/>
      <c r="D90" s="152"/>
      <c r="E90" s="152">
        <f t="shared" si="1"/>
        <v>0</v>
      </c>
    </row>
    <row r="91" spans="1:5" ht="15.75">
      <c r="A91" s="80" t="s">
        <v>358</v>
      </c>
      <c r="B91" s="93" t="s">
        <v>359</v>
      </c>
      <c r="C91" s="152"/>
      <c r="D91" s="152"/>
      <c r="E91" s="152">
        <f t="shared" si="1"/>
        <v>0</v>
      </c>
    </row>
    <row r="92" spans="1:5" ht="15.75">
      <c r="A92" s="80" t="s">
        <v>496</v>
      </c>
      <c r="B92" s="93" t="s">
        <v>360</v>
      </c>
      <c r="C92" s="152"/>
      <c r="D92" s="152"/>
      <c r="E92" s="152">
        <f t="shared" si="1"/>
        <v>0</v>
      </c>
    </row>
    <row r="93" spans="1:5" ht="15.75">
      <c r="A93" s="82" t="s">
        <v>514</v>
      </c>
      <c r="B93" s="94" t="s">
        <v>361</v>
      </c>
      <c r="C93" s="153"/>
      <c r="D93" s="153"/>
      <c r="E93" s="152">
        <f t="shared" si="1"/>
        <v>0</v>
      </c>
    </row>
    <row r="94" spans="1:5" ht="15.75">
      <c r="A94" s="68" t="s">
        <v>362</v>
      </c>
      <c r="B94" s="94" t="s">
        <v>363</v>
      </c>
      <c r="C94" s="153"/>
      <c r="D94" s="153"/>
      <c r="E94" s="152">
        <f t="shared" si="1"/>
        <v>0</v>
      </c>
    </row>
    <row r="95" spans="1:5" ht="15.75">
      <c r="A95" s="117" t="s">
        <v>515</v>
      </c>
      <c r="B95" s="118" t="s">
        <v>364</v>
      </c>
      <c r="C95" s="153">
        <f>C88</f>
        <v>324741</v>
      </c>
      <c r="D95" s="153"/>
      <c r="E95" s="152">
        <f>SUM(E88)</f>
        <v>531368</v>
      </c>
    </row>
    <row r="96" spans="1:5" ht="15.75">
      <c r="A96" s="119" t="s">
        <v>498</v>
      </c>
      <c r="B96" s="34"/>
      <c r="C96" s="153">
        <f>C66+C95</f>
        <v>908936</v>
      </c>
      <c r="D96" s="153"/>
      <c r="E96" s="153">
        <f>SUM(E95,E66)</f>
        <v>1119351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  <headerFooter>
    <oddHeader>&amp;R&amp;"-,Félkövér"2. számú melléklet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51.57421875" style="0" bestFit="1" customWidth="1"/>
    <col min="3" max="3" width="17.140625" style="0" customWidth="1"/>
    <col min="4" max="4" width="20.140625" style="0" customWidth="1"/>
    <col min="5" max="5" width="14.140625" style="0" customWidth="1"/>
  </cols>
  <sheetData>
    <row r="1" spans="1:6" ht="15.75">
      <c r="A1" s="17"/>
      <c r="B1" s="18"/>
      <c r="C1" s="16"/>
      <c r="D1" s="16"/>
      <c r="E1" s="16"/>
      <c r="F1" s="19"/>
    </row>
    <row r="2" spans="1:6" ht="15.75">
      <c r="A2" s="17"/>
      <c r="B2" s="18"/>
      <c r="C2" s="16"/>
      <c r="D2" s="16"/>
      <c r="E2" s="16"/>
      <c r="F2" s="19"/>
    </row>
    <row r="3" spans="1:6" ht="15.75">
      <c r="A3" s="17"/>
      <c r="B3" s="18"/>
      <c r="C3" s="16"/>
      <c r="D3" s="16"/>
      <c r="E3" s="16"/>
      <c r="F3" s="19"/>
    </row>
    <row r="4" spans="1:6" ht="15.75">
      <c r="A4" s="17"/>
      <c r="B4" s="18"/>
      <c r="C4" s="16"/>
      <c r="D4" s="16"/>
      <c r="E4" s="16"/>
      <c r="F4" s="19"/>
    </row>
    <row r="5" spans="1:6" ht="15.75">
      <c r="A5" s="17"/>
      <c r="B5" s="18"/>
      <c r="C5" s="16"/>
      <c r="D5" s="16"/>
      <c r="E5" s="16"/>
      <c r="F5" s="19"/>
    </row>
    <row r="6" spans="1:6" ht="15.75">
      <c r="A6" s="17"/>
      <c r="B6" s="18"/>
      <c r="C6" s="16"/>
      <c r="D6" s="16"/>
      <c r="E6" s="16"/>
      <c r="F6" s="19"/>
    </row>
    <row r="7" spans="1:6" ht="15.75">
      <c r="A7" s="17"/>
      <c r="B7" s="18"/>
      <c r="C7" s="16"/>
      <c r="D7" s="16"/>
      <c r="E7" s="16"/>
      <c r="F7" s="19"/>
    </row>
    <row r="8" spans="1:6" ht="15.75">
      <c r="A8" s="20"/>
      <c r="B8" s="21"/>
      <c r="C8" s="22"/>
      <c r="D8" s="22"/>
      <c r="E8" s="22"/>
      <c r="F8" s="19"/>
    </row>
    <row r="9" spans="1:6" ht="15.75">
      <c r="A9" s="23"/>
      <c r="B9" s="18"/>
      <c r="C9" s="16"/>
      <c r="D9" s="16"/>
      <c r="E9" s="16"/>
      <c r="F9" s="19"/>
    </row>
    <row r="10" spans="1:6" ht="15.75">
      <c r="A10" s="23"/>
      <c r="B10" s="18"/>
      <c r="C10" s="16"/>
      <c r="D10" s="16"/>
      <c r="E10" s="16"/>
      <c r="F10" s="19"/>
    </row>
    <row r="11" spans="1:6" ht="15.75">
      <c r="A11" s="23"/>
      <c r="B11" s="18"/>
      <c r="C11" s="16"/>
      <c r="D11" s="16"/>
      <c r="E11" s="16"/>
      <c r="F11" s="19"/>
    </row>
    <row r="12" spans="1:6" ht="15.75">
      <c r="A12" s="23"/>
      <c r="B12" s="18"/>
      <c r="C12" s="16"/>
      <c r="D12" s="16"/>
      <c r="E12" s="16"/>
      <c r="F12" s="19"/>
    </row>
    <row r="13" spans="1:6" ht="15.75">
      <c r="A13" s="24"/>
      <c r="B13" s="21"/>
      <c r="C13" s="16"/>
      <c r="D13" s="16"/>
      <c r="E13" s="16"/>
      <c r="F13" s="19"/>
    </row>
    <row r="14" spans="1:6" ht="15">
      <c r="A14" s="19"/>
      <c r="B14" s="19"/>
      <c r="C14" s="19"/>
      <c r="D14" s="19"/>
      <c r="E14" s="19"/>
      <c r="F14" s="19"/>
    </row>
    <row r="15" spans="1:6" ht="15">
      <c r="A15" s="19"/>
      <c r="B15" s="19"/>
      <c r="C15" s="19"/>
      <c r="D15" s="19"/>
      <c r="E15" s="19"/>
      <c r="F15" s="1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" sqref="B1:B3"/>
    </sheetView>
  </sheetViews>
  <sheetFormatPr defaultColWidth="9.140625" defaultRowHeight="15"/>
  <cols>
    <col min="1" max="1" width="10.8515625" style="13" bestFit="1" customWidth="1"/>
    <col min="2" max="2" width="17.8515625" style="13" customWidth="1"/>
    <col min="3" max="16384" width="9.140625" style="13" customWidth="1"/>
  </cols>
  <sheetData>
    <row r="1" spans="1:2" ht="15">
      <c r="A1" s="13">
        <v>167000000</v>
      </c>
      <c r="B1" s="13">
        <v>232482272</v>
      </c>
    </row>
    <row r="2" spans="1:2" ht="15">
      <c r="A2" s="13">
        <v>-15665057</v>
      </c>
      <c r="B2" s="13">
        <v>-104030298</v>
      </c>
    </row>
    <row r="3" spans="1:2" ht="15">
      <c r="A3" s="13">
        <v>-11193375</v>
      </c>
      <c r="B3" s="13">
        <f>SUM(B1:B2)</f>
        <v>128451974</v>
      </c>
    </row>
    <row r="4" ht="15">
      <c r="A4" s="13">
        <v>-4371055</v>
      </c>
    </row>
    <row r="5" ht="15">
      <c r="A5" s="13">
        <f>SUM(A1:A4)</f>
        <v>135770513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zoomScalePageLayoutView="0" workbookViewId="0" topLeftCell="A43">
      <selection activeCell="H61" sqref="H61"/>
    </sheetView>
  </sheetViews>
  <sheetFormatPr defaultColWidth="9.140625" defaultRowHeight="15"/>
  <cols>
    <col min="1" max="1" width="83.7109375" style="101" bestFit="1" customWidth="1"/>
    <col min="2" max="2" width="9.140625" style="101" customWidth="1"/>
    <col min="3" max="3" width="13.28125" style="101" customWidth="1"/>
    <col min="4" max="4" width="15.57421875" style="101" customWidth="1"/>
    <col min="5" max="5" width="13.140625" style="101" customWidth="1"/>
    <col min="6" max="6" width="9.140625" style="102" customWidth="1"/>
    <col min="7" max="16384" width="9.140625" style="101" customWidth="1"/>
  </cols>
  <sheetData>
    <row r="1" spans="1:4" ht="26.25" customHeight="1">
      <c r="A1" s="403" t="s">
        <v>713</v>
      </c>
      <c r="B1" s="404"/>
      <c r="C1" s="404"/>
      <c r="D1" s="404"/>
    </row>
    <row r="2" spans="1:4" ht="30" customHeight="1">
      <c r="A2" s="405" t="s">
        <v>2</v>
      </c>
      <c r="B2" s="404"/>
      <c r="C2" s="404"/>
      <c r="D2" s="404"/>
    </row>
    <row r="4" ht="15.75">
      <c r="A4" s="104" t="s">
        <v>647</v>
      </c>
    </row>
    <row r="5" spans="1:6" s="108" customFormat="1" ht="47.25">
      <c r="A5" s="87" t="s">
        <v>62</v>
      </c>
      <c r="B5" s="88" t="s">
        <v>63</v>
      </c>
      <c r="C5" s="105" t="s">
        <v>710</v>
      </c>
      <c r="D5" s="88" t="s">
        <v>771</v>
      </c>
      <c r="E5" s="106" t="s">
        <v>708</v>
      </c>
      <c r="F5" s="107"/>
    </row>
    <row r="6" spans="1:5" ht="15.75">
      <c r="A6" s="90" t="s">
        <v>365</v>
      </c>
      <c r="B6" s="109" t="s">
        <v>89</v>
      </c>
      <c r="C6" s="31">
        <v>210615</v>
      </c>
      <c r="D6" s="31">
        <v>215077</v>
      </c>
      <c r="E6" s="31">
        <v>216920</v>
      </c>
    </row>
    <row r="7" spans="1:5" ht="15.75">
      <c r="A7" s="93" t="s">
        <v>366</v>
      </c>
      <c r="B7" s="109" t="s">
        <v>96</v>
      </c>
      <c r="C7" s="31">
        <v>9548</v>
      </c>
      <c r="D7" s="31">
        <v>7801</v>
      </c>
      <c r="E7" s="31">
        <v>9220</v>
      </c>
    </row>
    <row r="8" spans="1:5" ht="15.75">
      <c r="A8" s="110" t="s">
        <v>457</v>
      </c>
      <c r="B8" s="111" t="s">
        <v>97</v>
      </c>
      <c r="C8" s="38">
        <f>SUM(C6:C7)</f>
        <v>220163</v>
      </c>
      <c r="D8" s="38">
        <f>SUM(D6:D7)</f>
        <v>222878</v>
      </c>
      <c r="E8" s="38">
        <f>SUM(E6:E7)</f>
        <v>226140</v>
      </c>
    </row>
    <row r="9" spans="1:5" ht="15.75">
      <c r="A9" s="94" t="s">
        <v>428</v>
      </c>
      <c r="B9" s="111" t="s">
        <v>98</v>
      </c>
      <c r="C9" s="38">
        <v>55961</v>
      </c>
      <c r="D9" s="38">
        <v>64022</v>
      </c>
      <c r="E9" s="38">
        <v>60428</v>
      </c>
    </row>
    <row r="10" spans="1:5" ht="15.75">
      <c r="A10" s="93" t="s">
        <v>367</v>
      </c>
      <c r="B10" s="109" t="s">
        <v>105</v>
      </c>
      <c r="C10" s="31">
        <v>40343</v>
      </c>
      <c r="D10" s="31">
        <v>37135</v>
      </c>
      <c r="E10" s="31">
        <v>38666</v>
      </c>
    </row>
    <row r="11" spans="1:5" ht="15.75">
      <c r="A11" s="93" t="s">
        <v>458</v>
      </c>
      <c r="B11" s="109" t="s">
        <v>110</v>
      </c>
      <c r="C11" s="31">
        <v>8708</v>
      </c>
      <c r="D11" s="31">
        <v>9530</v>
      </c>
      <c r="E11" s="31">
        <v>11870</v>
      </c>
    </row>
    <row r="12" spans="1:5" ht="15.75">
      <c r="A12" s="93" t="s">
        <v>368</v>
      </c>
      <c r="B12" s="109" t="s">
        <v>122</v>
      </c>
      <c r="C12" s="31">
        <v>95496</v>
      </c>
      <c r="D12" s="31">
        <v>90080</v>
      </c>
      <c r="E12" s="31">
        <v>117466</v>
      </c>
    </row>
    <row r="13" spans="1:8" ht="15.75">
      <c r="A13" s="93" t="s">
        <v>369</v>
      </c>
      <c r="B13" s="109" t="s">
        <v>127</v>
      </c>
      <c r="C13" s="31">
        <v>5088</v>
      </c>
      <c r="D13" s="31">
        <v>4612</v>
      </c>
      <c r="E13" s="31">
        <v>1622</v>
      </c>
      <c r="H13" s="98"/>
    </row>
    <row r="14" spans="1:5" ht="15.75">
      <c r="A14" s="93" t="s">
        <v>370</v>
      </c>
      <c r="B14" s="109" t="s">
        <v>136</v>
      </c>
      <c r="C14" s="31">
        <v>109762</v>
      </c>
      <c r="D14" s="31">
        <v>173946</v>
      </c>
      <c r="E14" s="31">
        <v>50148</v>
      </c>
    </row>
    <row r="15" spans="1:5" ht="15.75">
      <c r="A15" s="94" t="s">
        <v>371</v>
      </c>
      <c r="B15" s="111" t="s">
        <v>137</v>
      </c>
      <c r="C15" s="38">
        <f>SUM(C10:C14)</f>
        <v>259397</v>
      </c>
      <c r="D15" s="38">
        <f>SUM(D10:D14)</f>
        <v>315303</v>
      </c>
      <c r="E15" s="38">
        <f>SUM(E10:E14)</f>
        <v>219772</v>
      </c>
    </row>
    <row r="16" spans="1:5" ht="15.75">
      <c r="A16" s="64" t="s">
        <v>138</v>
      </c>
      <c r="B16" s="109" t="s">
        <v>139</v>
      </c>
      <c r="C16" s="31">
        <f>'[1]13. sz. melléklet'!C16+'[1]17. sz. melléklet'!C16+'[1]20. sz. melléklet'!C16</f>
        <v>0</v>
      </c>
      <c r="D16" s="31"/>
      <c r="E16" s="31"/>
    </row>
    <row r="17" spans="1:5" ht="15.75">
      <c r="A17" s="64" t="s">
        <v>372</v>
      </c>
      <c r="B17" s="109" t="s">
        <v>140</v>
      </c>
      <c r="C17" s="31">
        <v>1667</v>
      </c>
      <c r="D17" s="31">
        <v>1085</v>
      </c>
      <c r="E17" s="31"/>
    </row>
    <row r="18" spans="1:5" ht="15.75">
      <c r="A18" s="112" t="s">
        <v>434</v>
      </c>
      <c r="B18" s="109" t="s">
        <v>141</v>
      </c>
      <c r="C18" s="31">
        <v>841</v>
      </c>
      <c r="D18" s="31">
        <v>852</v>
      </c>
      <c r="E18" s="31"/>
    </row>
    <row r="19" spans="1:5" ht="15.75">
      <c r="A19" s="112" t="s">
        <v>435</v>
      </c>
      <c r="B19" s="109" t="s">
        <v>142</v>
      </c>
      <c r="C19" s="31">
        <v>0</v>
      </c>
      <c r="D19" s="31">
        <v>469</v>
      </c>
      <c r="E19" s="31"/>
    </row>
    <row r="20" spans="1:5" ht="15.75">
      <c r="A20" s="112" t="s">
        <v>436</v>
      </c>
      <c r="B20" s="109" t="s">
        <v>143</v>
      </c>
      <c r="C20" s="31">
        <v>3776</v>
      </c>
      <c r="D20" s="31">
        <v>986</v>
      </c>
      <c r="E20" s="31"/>
    </row>
    <row r="21" spans="1:5" ht="15.75">
      <c r="A21" s="64" t="s">
        <v>437</v>
      </c>
      <c r="B21" s="109" t="s">
        <v>144</v>
      </c>
      <c r="C21" s="31">
        <v>1753</v>
      </c>
      <c r="D21" s="31">
        <v>872</v>
      </c>
      <c r="E21" s="31"/>
    </row>
    <row r="22" spans="1:5" ht="15.75">
      <c r="A22" s="64" t="s">
        <v>438</v>
      </c>
      <c r="B22" s="109" t="s">
        <v>145</v>
      </c>
      <c r="C22" s="31">
        <v>250</v>
      </c>
      <c r="D22" s="31">
        <v>662</v>
      </c>
      <c r="E22" s="31">
        <v>1300</v>
      </c>
    </row>
    <row r="23" spans="1:5" ht="15.75">
      <c r="A23" s="64" t="s">
        <v>439</v>
      </c>
      <c r="B23" s="109" t="s">
        <v>146</v>
      </c>
      <c r="C23" s="31">
        <v>14374</v>
      </c>
      <c r="D23" s="31">
        <v>12682</v>
      </c>
      <c r="E23" s="31">
        <v>29967</v>
      </c>
    </row>
    <row r="24" spans="1:5" ht="15.75">
      <c r="A24" s="68" t="s">
        <v>401</v>
      </c>
      <c r="B24" s="111" t="s">
        <v>147</v>
      </c>
      <c r="C24" s="38">
        <f>SUM(C16:C23)</f>
        <v>22661</v>
      </c>
      <c r="D24" s="38">
        <f>SUM(D16:D23)</f>
        <v>17608</v>
      </c>
      <c r="E24" s="38">
        <f>SUM(E16:E23)</f>
        <v>31267</v>
      </c>
    </row>
    <row r="25" spans="1:5" ht="15.75">
      <c r="A25" s="68" t="s">
        <v>255</v>
      </c>
      <c r="B25" s="109" t="s">
        <v>150</v>
      </c>
      <c r="C25" s="31">
        <v>53</v>
      </c>
      <c r="D25" s="31">
        <v>1878</v>
      </c>
      <c r="E25" s="31"/>
    </row>
    <row r="26" spans="1:5" ht="15.75">
      <c r="A26" s="68" t="s">
        <v>776</v>
      </c>
      <c r="B26" s="109" t="s">
        <v>155</v>
      </c>
      <c r="C26" s="31">
        <v>2002</v>
      </c>
      <c r="D26" s="31">
        <v>1671</v>
      </c>
      <c r="E26" s="31"/>
    </row>
    <row r="27" spans="1:5" ht="15.75">
      <c r="A27" s="78" t="s">
        <v>444</v>
      </c>
      <c r="B27" s="109" t="s">
        <v>163</v>
      </c>
      <c r="C27" s="31">
        <v>8966</v>
      </c>
      <c r="D27" s="31"/>
      <c r="E27" s="31">
        <v>13100</v>
      </c>
    </row>
    <row r="28" spans="1:5" ht="15.75">
      <c r="A28" s="55" t="s">
        <v>628</v>
      </c>
      <c r="B28" s="109" t="s">
        <v>793</v>
      </c>
      <c r="C28" s="31"/>
      <c r="D28" s="31">
        <v>10593</v>
      </c>
      <c r="E28" s="31">
        <v>13122</v>
      </c>
    </row>
    <row r="29" spans="1:5" ht="15.75">
      <c r="A29" s="55" t="s">
        <v>629</v>
      </c>
      <c r="B29" s="109" t="s">
        <v>793</v>
      </c>
      <c r="C29" s="31"/>
      <c r="D29" s="31"/>
      <c r="E29" s="31">
        <v>6500</v>
      </c>
    </row>
    <row r="30" spans="1:5" ht="15.75">
      <c r="A30" s="68" t="s">
        <v>407</v>
      </c>
      <c r="B30" s="111" t="s">
        <v>164</v>
      </c>
      <c r="C30" s="38">
        <f>SUM(C25:C29)</f>
        <v>11021</v>
      </c>
      <c r="D30" s="38">
        <f>SUM(D25:D29)</f>
        <v>14142</v>
      </c>
      <c r="E30" s="38">
        <f>SUM(E25:E29)</f>
        <v>32722</v>
      </c>
    </row>
    <row r="31" spans="1:5" ht="15.75">
      <c r="A31" s="91" t="s">
        <v>165</v>
      </c>
      <c r="B31" s="109" t="s">
        <v>166</v>
      </c>
      <c r="C31" s="31">
        <v>2980</v>
      </c>
      <c r="D31" s="31">
        <v>707</v>
      </c>
      <c r="E31" s="31"/>
    </row>
    <row r="32" spans="1:5" ht="15.75">
      <c r="A32" s="91" t="s">
        <v>445</v>
      </c>
      <c r="B32" s="109" t="s">
        <v>167</v>
      </c>
      <c r="C32" s="31">
        <v>10176</v>
      </c>
      <c r="D32" s="31">
        <v>14776</v>
      </c>
      <c r="E32" s="31">
        <v>197154</v>
      </c>
    </row>
    <row r="33" spans="1:5" ht="15.75">
      <c r="A33" s="91" t="s">
        <v>168</v>
      </c>
      <c r="B33" s="109" t="s">
        <v>169</v>
      </c>
      <c r="C33" s="31">
        <v>426</v>
      </c>
      <c r="D33" s="31">
        <v>1471</v>
      </c>
      <c r="E33" s="31"/>
    </row>
    <row r="34" spans="1:5" ht="15.75">
      <c r="A34" s="91" t="s">
        <v>170</v>
      </c>
      <c r="B34" s="109" t="s">
        <v>171</v>
      </c>
      <c r="C34" s="31">
        <v>226623</v>
      </c>
      <c r="D34" s="31">
        <v>297167</v>
      </c>
      <c r="E34" s="31">
        <v>13749</v>
      </c>
    </row>
    <row r="35" spans="1:5" ht="15.75">
      <c r="A35" s="91" t="s">
        <v>172</v>
      </c>
      <c r="B35" s="109" t="s">
        <v>173</v>
      </c>
      <c r="C35" s="31"/>
      <c r="D35" s="31"/>
      <c r="E35" s="31"/>
    </row>
    <row r="36" spans="1:5" ht="15.75">
      <c r="A36" s="91" t="s">
        <v>174</v>
      </c>
      <c r="B36" s="109" t="s">
        <v>175</v>
      </c>
      <c r="C36" s="31"/>
      <c r="D36" s="31"/>
      <c r="E36" s="31"/>
    </row>
    <row r="37" spans="1:5" ht="15.75">
      <c r="A37" s="91" t="s">
        <v>176</v>
      </c>
      <c r="B37" s="109" t="s">
        <v>177</v>
      </c>
      <c r="C37" s="31">
        <v>7056</v>
      </c>
      <c r="D37" s="31">
        <v>14088</v>
      </c>
      <c r="E37" s="31">
        <v>56673</v>
      </c>
    </row>
    <row r="38" spans="1:5" ht="15.75">
      <c r="A38" s="95" t="s">
        <v>409</v>
      </c>
      <c r="B38" s="111" t="s">
        <v>178</v>
      </c>
      <c r="C38" s="38">
        <f>SUM(C31:C37)</f>
        <v>247261</v>
      </c>
      <c r="D38" s="38">
        <f>SUM(D31:D37)</f>
        <v>328209</v>
      </c>
      <c r="E38" s="38">
        <f>SUM(E31:E37)</f>
        <v>267576</v>
      </c>
    </row>
    <row r="39" spans="1:5" ht="15.75">
      <c r="A39" s="64" t="s">
        <v>179</v>
      </c>
      <c r="B39" s="109" t="s">
        <v>180</v>
      </c>
      <c r="C39" s="31">
        <v>30987</v>
      </c>
      <c r="D39" s="31">
        <v>15103</v>
      </c>
      <c r="E39" s="31">
        <v>36981</v>
      </c>
    </row>
    <row r="40" spans="1:5" ht="15.75">
      <c r="A40" s="64" t="s">
        <v>181</v>
      </c>
      <c r="B40" s="109" t="s">
        <v>182</v>
      </c>
      <c r="C40" s="31"/>
      <c r="D40" s="31"/>
      <c r="E40" s="31"/>
    </row>
    <row r="41" spans="1:5" ht="15.75">
      <c r="A41" s="64" t="s">
        <v>183</v>
      </c>
      <c r="B41" s="109" t="s">
        <v>184</v>
      </c>
      <c r="C41" s="31"/>
      <c r="D41" s="31"/>
      <c r="E41" s="31"/>
    </row>
    <row r="42" spans="1:5" ht="15.75">
      <c r="A42" s="64" t="s">
        <v>185</v>
      </c>
      <c r="B42" s="109" t="s">
        <v>186</v>
      </c>
      <c r="C42" s="31">
        <v>7396</v>
      </c>
      <c r="D42" s="31">
        <v>5325</v>
      </c>
      <c r="E42" s="31">
        <v>9189</v>
      </c>
    </row>
    <row r="43" spans="1:5" ht="15.75">
      <c r="A43" s="68" t="s">
        <v>410</v>
      </c>
      <c r="B43" s="111" t="s">
        <v>187</v>
      </c>
      <c r="C43" s="38">
        <f>SUM(C39:C42)</f>
        <v>38383</v>
      </c>
      <c r="D43" s="38">
        <f>SUM(D39:D42)</f>
        <v>20428</v>
      </c>
      <c r="E43" s="38">
        <f>SUM(E39:E42)</f>
        <v>46170</v>
      </c>
    </row>
    <row r="44" spans="1:5" ht="15.75">
      <c r="A44" s="68" t="s">
        <v>411</v>
      </c>
      <c r="B44" s="111" t="s">
        <v>198</v>
      </c>
      <c r="C44" s="38">
        <v>15734</v>
      </c>
      <c r="D44" s="38">
        <v>2353</v>
      </c>
      <c r="E44" s="38">
        <v>15440</v>
      </c>
    </row>
    <row r="45" spans="1:5" ht="15.75">
      <c r="A45" s="113" t="s">
        <v>574</v>
      </c>
      <c r="B45" s="114"/>
      <c r="C45" s="31"/>
      <c r="D45" s="31"/>
      <c r="E45" s="31"/>
    </row>
    <row r="46" spans="1:5" ht="15.75">
      <c r="A46" s="115" t="s">
        <v>459</v>
      </c>
      <c r="B46" s="116" t="s">
        <v>199</v>
      </c>
      <c r="C46" s="38">
        <f>C8+C9+C15+C24+C30+C38+C43+C44</f>
        <v>870581</v>
      </c>
      <c r="D46" s="38">
        <f>D8+D9+D15+D24+D30+D38+D43+D44</f>
        <v>984943</v>
      </c>
      <c r="E46" s="38">
        <f>E8+E9+E15+E24+E30+E38+E43+E44</f>
        <v>899515</v>
      </c>
    </row>
    <row r="47" spans="1:5" ht="15.75">
      <c r="A47" s="68" t="s">
        <v>416</v>
      </c>
      <c r="B47" s="94" t="s">
        <v>207</v>
      </c>
      <c r="C47" s="38">
        <v>76757</v>
      </c>
      <c r="D47" s="31">
        <v>2662</v>
      </c>
      <c r="E47" s="31"/>
    </row>
    <row r="48" spans="1:5" ht="15.75">
      <c r="A48" s="82" t="s">
        <v>419</v>
      </c>
      <c r="B48" s="94" t="s">
        <v>215</v>
      </c>
      <c r="C48" s="38"/>
      <c r="D48" s="31"/>
      <c r="E48" s="31"/>
    </row>
    <row r="49" spans="1:5" ht="15.75">
      <c r="A49" s="80" t="s">
        <v>216</v>
      </c>
      <c r="B49" s="93" t="s">
        <v>217</v>
      </c>
      <c r="C49" s="38"/>
      <c r="D49" s="31">
        <v>10075</v>
      </c>
      <c r="E49" s="31">
        <v>11209</v>
      </c>
    </row>
    <row r="50" spans="1:5" ht="15.75">
      <c r="A50" s="80" t="s">
        <v>218</v>
      </c>
      <c r="B50" s="93" t="s">
        <v>219</v>
      </c>
      <c r="C50" s="38"/>
      <c r="D50" s="31"/>
      <c r="E50" s="31"/>
    </row>
    <row r="51" spans="1:5" ht="15.75">
      <c r="A51" s="82" t="s">
        <v>220</v>
      </c>
      <c r="B51" s="94" t="s">
        <v>221</v>
      </c>
      <c r="C51" s="38">
        <v>196476</v>
      </c>
      <c r="D51" s="31">
        <v>206221</v>
      </c>
      <c r="E51" s="31">
        <v>206627</v>
      </c>
    </row>
    <row r="52" spans="1:5" ht="15.75">
      <c r="A52" s="80" t="s">
        <v>222</v>
      </c>
      <c r="B52" s="93" t="s">
        <v>223</v>
      </c>
      <c r="C52" s="31"/>
      <c r="D52" s="31"/>
      <c r="E52" s="31"/>
    </row>
    <row r="53" spans="1:5" ht="15.75">
      <c r="A53" s="80" t="s">
        <v>224</v>
      </c>
      <c r="B53" s="93" t="s">
        <v>225</v>
      </c>
      <c r="C53" s="38"/>
      <c r="D53" s="31"/>
      <c r="E53" s="31"/>
    </row>
    <row r="54" spans="1:5" ht="15.75">
      <c r="A54" s="80" t="s">
        <v>226</v>
      </c>
      <c r="B54" s="93" t="s">
        <v>227</v>
      </c>
      <c r="C54" s="31"/>
      <c r="D54" s="31"/>
      <c r="E54" s="31"/>
    </row>
    <row r="55" spans="1:5" ht="15.75">
      <c r="A55" s="82" t="s">
        <v>420</v>
      </c>
      <c r="B55" s="94" t="s">
        <v>228</v>
      </c>
      <c r="C55" s="38">
        <f>C47+C48+C51</f>
        <v>273233</v>
      </c>
      <c r="D55" s="38">
        <f>D47+D49+D51</f>
        <v>218958</v>
      </c>
      <c r="E55" s="38">
        <f>E47+E48+E49+E51</f>
        <v>217836</v>
      </c>
    </row>
    <row r="56" spans="1:5" ht="15.75">
      <c r="A56" s="80" t="s">
        <v>229</v>
      </c>
      <c r="B56" s="93" t="s">
        <v>230</v>
      </c>
      <c r="C56" s="31"/>
      <c r="D56" s="31"/>
      <c r="E56" s="31"/>
    </row>
    <row r="57" spans="1:5" ht="15.75">
      <c r="A57" s="64" t="s">
        <v>231</v>
      </c>
      <c r="B57" s="93" t="s">
        <v>232</v>
      </c>
      <c r="C57" s="31"/>
      <c r="D57" s="31"/>
      <c r="E57" s="31"/>
    </row>
    <row r="58" spans="1:5" ht="15.75">
      <c r="A58" s="80" t="s">
        <v>456</v>
      </c>
      <c r="B58" s="93" t="s">
        <v>233</v>
      </c>
      <c r="C58" s="31"/>
      <c r="D58" s="31"/>
      <c r="E58" s="31"/>
    </row>
    <row r="59" spans="1:5" ht="15.75">
      <c r="A59" s="80" t="s">
        <v>425</v>
      </c>
      <c r="B59" s="93" t="s">
        <v>234</v>
      </c>
      <c r="C59" s="31"/>
      <c r="D59" s="31"/>
      <c r="E59" s="31"/>
    </row>
    <row r="60" spans="1:5" ht="15.75">
      <c r="A60" s="82" t="s">
        <v>426</v>
      </c>
      <c r="B60" s="94" t="s">
        <v>238</v>
      </c>
      <c r="C60" s="31"/>
      <c r="D60" s="31"/>
      <c r="E60" s="31"/>
    </row>
    <row r="61" spans="1:5" ht="15.75">
      <c r="A61" s="64" t="s">
        <v>239</v>
      </c>
      <c r="B61" s="93" t="s">
        <v>240</v>
      </c>
      <c r="C61" s="31"/>
      <c r="D61" s="31"/>
      <c r="E61" s="31"/>
    </row>
    <row r="62" spans="1:5" ht="15.75">
      <c r="A62" s="117" t="s">
        <v>460</v>
      </c>
      <c r="B62" s="118" t="s">
        <v>241</v>
      </c>
      <c r="C62" s="38">
        <f>SUM(C55:C61)</f>
        <v>273233</v>
      </c>
      <c r="D62" s="38">
        <f>SUM(D55:D61)</f>
        <v>218958</v>
      </c>
      <c r="E62" s="38">
        <f>SUM(E55:E61)</f>
        <v>217836</v>
      </c>
    </row>
    <row r="63" spans="1:5" ht="15.75">
      <c r="A63" s="119" t="s">
        <v>497</v>
      </c>
      <c r="B63" s="34"/>
      <c r="C63" s="38">
        <f>C46+C62</f>
        <v>1143814</v>
      </c>
      <c r="D63" s="38">
        <f>D46+D62</f>
        <v>1203901</v>
      </c>
      <c r="E63" s="38">
        <f>E46+E62</f>
        <v>1117351</v>
      </c>
    </row>
    <row r="64" spans="1:5" ht="31.5">
      <c r="A64" s="87" t="s">
        <v>62</v>
      </c>
      <c r="B64" s="88" t="s">
        <v>24</v>
      </c>
      <c r="C64" s="38"/>
      <c r="D64" s="105"/>
      <c r="E64" s="105"/>
    </row>
    <row r="65" spans="1:5" ht="15.75">
      <c r="A65" s="93" t="s">
        <v>499</v>
      </c>
      <c r="B65" s="91" t="s">
        <v>254</v>
      </c>
      <c r="C65" s="31">
        <v>275934</v>
      </c>
      <c r="D65" s="31">
        <v>299088</v>
      </c>
      <c r="E65" s="31">
        <v>312178</v>
      </c>
    </row>
    <row r="66" spans="1:5" ht="15.75">
      <c r="A66" s="93" t="s">
        <v>255</v>
      </c>
      <c r="B66" s="91" t="s">
        <v>256</v>
      </c>
      <c r="C66" s="31"/>
      <c r="D66" s="31"/>
      <c r="E66" s="31"/>
    </row>
    <row r="67" spans="1:5" ht="31.5">
      <c r="A67" s="93" t="s">
        <v>257</v>
      </c>
      <c r="B67" s="91" t="s">
        <v>258</v>
      </c>
      <c r="C67" s="31"/>
      <c r="D67" s="31"/>
      <c r="E67" s="31"/>
    </row>
    <row r="68" spans="1:5" ht="31.5">
      <c r="A68" s="93" t="s">
        <v>461</v>
      </c>
      <c r="B68" s="91" t="s">
        <v>259</v>
      </c>
      <c r="C68" s="31"/>
      <c r="D68" s="31"/>
      <c r="E68" s="31"/>
    </row>
    <row r="69" spans="1:5" ht="31.5">
      <c r="A69" s="93" t="s">
        <v>462</v>
      </c>
      <c r="B69" s="91" t="s">
        <v>260</v>
      </c>
      <c r="C69" s="31"/>
      <c r="D69" s="31"/>
      <c r="E69" s="31"/>
    </row>
    <row r="70" spans="1:5" ht="15.75">
      <c r="A70" s="93" t="s">
        <v>463</v>
      </c>
      <c r="B70" s="91" t="s">
        <v>261</v>
      </c>
      <c r="C70" s="31">
        <v>31208</v>
      </c>
      <c r="D70" s="31">
        <v>19923</v>
      </c>
      <c r="E70" s="31">
        <v>17100</v>
      </c>
    </row>
    <row r="71" spans="1:5" ht="15.75">
      <c r="A71" s="94" t="s">
        <v>500</v>
      </c>
      <c r="B71" s="95" t="s">
        <v>262</v>
      </c>
      <c r="C71" s="38">
        <f>C65+C70</f>
        <v>307142</v>
      </c>
      <c r="D71" s="38">
        <f>D65+D70</f>
        <v>319011</v>
      </c>
      <c r="E71" s="38">
        <f>SUM(E65:E70)</f>
        <v>329278</v>
      </c>
    </row>
    <row r="72" spans="1:5" ht="15.75">
      <c r="A72" s="93" t="s">
        <v>502</v>
      </c>
      <c r="B72" s="91" t="s">
        <v>273</v>
      </c>
      <c r="C72" s="31"/>
      <c r="D72" s="31"/>
      <c r="E72" s="31"/>
    </row>
    <row r="73" spans="1:5" ht="15.75">
      <c r="A73" s="93" t="s">
        <v>469</v>
      </c>
      <c r="B73" s="91" t="s">
        <v>274</v>
      </c>
      <c r="C73" s="38"/>
      <c r="D73" s="31"/>
      <c r="E73" s="31"/>
    </row>
    <row r="74" spans="1:5" ht="15.75">
      <c r="A74" s="93" t="s">
        <v>470</v>
      </c>
      <c r="B74" s="91" t="s">
        <v>275</v>
      </c>
      <c r="C74" s="31"/>
      <c r="D74" s="31"/>
      <c r="E74" s="31"/>
    </row>
    <row r="75" spans="1:5" ht="15.75">
      <c r="A75" s="93" t="s">
        <v>471</v>
      </c>
      <c r="B75" s="91" t="s">
        <v>276</v>
      </c>
      <c r="C75" s="31">
        <v>81651</v>
      </c>
      <c r="D75" s="31">
        <v>87813</v>
      </c>
      <c r="E75" s="31">
        <v>78000</v>
      </c>
    </row>
    <row r="76" spans="1:5" ht="15.75">
      <c r="A76" s="93" t="s">
        <v>503</v>
      </c>
      <c r="B76" s="91" t="s">
        <v>291</v>
      </c>
      <c r="C76" s="31">
        <v>92887</v>
      </c>
      <c r="D76" s="31">
        <v>105169</v>
      </c>
      <c r="E76" s="31">
        <v>86000</v>
      </c>
    </row>
    <row r="77" spans="1:5" ht="15.75">
      <c r="A77" s="93" t="s">
        <v>476</v>
      </c>
      <c r="B77" s="91" t="s">
        <v>292</v>
      </c>
      <c r="C77" s="31">
        <v>4206</v>
      </c>
      <c r="D77" s="31">
        <v>13248</v>
      </c>
      <c r="E77" s="31"/>
    </row>
    <row r="78" spans="1:5" ht="15.75">
      <c r="A78" s="94" t="s">
        <v>504</v>
      </c>
      <c r="B78" s="95" t="s">
        <v>293</v>
      </c>
      <c r="C78" s="38">
        <f>C75+C76+C77</f>
        <v>178744</v>
      </c>
      <c r="D78" s="38">
        <f>D75+D76+D77</f>
        <v>206230</v>
      </c>
      <c r="E78" s="38">
        <v>164000</v>
      </c>
    </row>
    <row r="79" spans="1:5" ht="15.75">
      <c r="A79" s="64" t="s">
        <v>294</v>
      </c>
      <c r="B79" s="91" t="s">
        <v>295</v>
      </c>
      <c r="C79" s="31">
        <v>1046</v>
      </c>
      <c r="D79" s="31">
        <v>25285</v>
      </c>
      <c r="E79" s="31">
        <v>20000</v>
      </c>
    </row>
    <row r="80" spans="1:5" ht="15.75">
      <c r="A80" s="64" t="s">
        <v>477</v>
      </c>
      <c r="B80" s="91" t="s">
        <v>296</v>
      </c>
      <c r="C80" s="38">
        <v>19754</v>
      </c>
      <c r="D80" s="31">
        <v>20403</v>
      </c>
      <c r="E80" s="31">
        <v>16350</v>
      </c>
    </row>
    <row r="81" spans="1:5" ht="15.75">
      <c r="A81" s="64" t="s">
        <v>478</v>
      </c>
      <c r="B81" s="91" t="s">
        <v>297</v>
      </c>
      <c r="C81" s="38">
        <v>3897</v>
      </c>
      <c r="D81" s="31">
        <v>11244</v>
      </c>
      <c r="E81" s="31">
        <v>8373</v>
      </c>
    </row>
    <row r="82" spans="1:5" ht="15.75">
      <c r="A82" s="64" t="s">
        <v>479</v>
      </c>
      <c r="B82" s="91" t="s">
        <v>298</v>
      </c>
      <c r="C82" s="31">
        <v>3351</v>
      </c>
      <c r="D82" s="31">
        <v>2574</v>
      </c>
      <c r="E82" s="31">
        <v>700</v>
      </c>
    </row>
    <row r="83" spans="1:5" ht="15.75">
      <c r="A83" s="64" t="s">
        <v>299</v>
      </c>
      <c r="B83" s="91" t="s">
        <v>300</v>
      </c>
      <c r="C83" s="31">
        <v>15726</v>
      </c>
      <c r="D83" s="31">
        <v>17360</v>
      </c>
      <c r="E83" s="31">
        <v>6000</v>
      </c>
    </row>
    <row r="84" spans="1:5" ht="15.75">
      <c r="A84" s="64" t="s">
        <v>301</v>
      </c>
      <c r="B84" s="91" t="s">
        <v>302</v>
      </c>
      <c r="C84" s="31">
        <v>6275</v>
      </c>
      <c r="D84" s="31">
        <v>14677</v>
      </c>
      <c r="E84" s="31">
        <v>9500</v>
      </c>
    </row>
    <row r="85" spans="1:5" ht="15.75">
      <c r="A85" s="64" t="s">
        <v>303</v>
      </c>
      <c r="B85" s="91" t="s">
        <v>304</v>
      </c>
      <c r="C85" s="31"/>
      <c r="D85" s="31"/>
      <c r="E85" s="31"/>
    </row>
    <row r="86" spans="1:5" ht="15.75">
      <c r="A86" s="64" t="s">
        <v>480</v>
      </c>
      <c r="B86" s="91" t="s">
        <v>305</v>
      </c>
      <c r="C86" s="31">
        <v>177</v>
      </c>
      <c r="D86" s="31">
        <v>14</v>
      </c>
      <c r="E86" s="31"/>
    </row>
    <row r="87" spans="1:5" ht="15.75">
      <c r="A87" s="64" t="s">
        <v>481</v>
      </c>
      <c r="B87" s="91" t="s">
        <v>306</v>
      </c>
      <c r="C87" s="31"/>
      <c r="D87" s="31"/>
      <c r="E87" s="31"/>
    </row>
    <row r="88" spans="1:5" ht="15.75">
      <c r="A88" s="64" t="s">
        <v>482</v>
      </c>
      <c r="B88" s="91" t="s">
        <v>307</v>
      </c>
      <c r="C88" s="31">
        <v>1396</v>
      </c>
      <c r="D88" s="31">
        <v>2429</v>
      </c>
      <c r="E88" s="31">
        <v>1400</v>
      </c>
    </row>
    <row r="89" spans="1:5" ht="15.75">
      <c r="A89" s="68" t="s">
        <v>505</v>
      </c>
      <c r="B89" s="95" t="s">
        <v>308</v>
      </c>
      <c r="C89" s="38">
        <f>C79+C80+C81+C82+C83+C84+C86+C88</f>
        <v>51622</v>
      </c>
      <c r="D89" s="38">
        <f>D79+D80+D81+D82+D83+D84+D86+D88</f>
        <v>93986</v>
      </c>
      <c r="E89" s="38">
        <f>E79+E80+E81+E82+E83+E84+E88</f>
        <v>62323</v>
      </c>
    </row>
    <row r="90" spans="1:5" ht="31.5">
      <c r="A90" s="64" t="s">
        <v>317</v>
      </c>
      <c r="B90" s="91" t="s">
        <v>318</v>
      </c>
      <c r="C90" s="31"/>
      <c r="D90" s="31"/>
      <c r="E90" s="31"/>
    </row>
    <row r="91" spans="1:5" ht="31.5">
      <c r="A91" s="93" t="s">
        <v>486</v>
      </c>
      <c r="B91" s="91" t="s">
        <v>319</v>
      </c>
      <c r="C91" s="31"/>
      <c r="D91" s="31"/>
      <c r="E91" s="31"/>
    </row>
    <row r="92" spans="1:5" ht="15.75">
      <c r="A92" s="64" t="s">
        <v>487</v>
      </c>
      <c r="B92" s="91" t="s">
        <v>709</v>
      </c>
      <c r="C92" s="31"/>
      <c r="D92" s="31"/>
      <c r="E92" s="31">
        <v>10962</v>
      </c>
    </row>
    <row r="93" spans="1:5" ht="15.75">
      <c r="A93" s="94" t="s">
        <v>507</v>
      </c>
      <c r="B93" s="95" t="s">
        <v>321</v>
      </c>
      <c r="C93" s="38">
        <v>17493</v>
      </c>
      <c r="D93" s="38">
        <v>25416</v>
      </c>
      <c r="E93" s="38">
        <f>SUM(E92)</f>
        <v>10962</v>
      </c>
    </row>
    <row r="94" spans="1:5" ht="15.75">
      <c r="A94" s="113" t="s">
        <v>575</v>
      </c>
      <c r="B94" s="120"/>
      <c r="C94" s="31"/>
      <c r="D94" s="31"/>
      <c r="E94" s="31"/>
    </row>
    <row r="95" spans="1:5" ht="15.75">
      <c r="A95" s="93" t="s">
        <v>263</v>
      </c>
      <c r="B95" s="91" t="s">
        <v>264</v>
      </c>
      <c r="C95" s="31">
        <v>107279</v>
      </c>
      <c r="D95" s="31">
        <v>428200</v>
      </c>
      <c r="E95" s="31"/>
    </row>
    <row r="96" spans="1:5" ht="31.5">
      <c r="A96" s="93" t="s">
        <v>265</v>
      </c>
      <c r="B96" s="91" t="s">
        <v>266</v>
      </c>
      <c r="C96" s="31"/>
      <c r="D96" s="31"/>
      <c r="E96" s="31"/>
    </row>
    <row r="97" spans="1:5" ht="31.5">
      <c r="A97" s="93" t="s">
        <v>464</v>
      </c>
      <c r="B97" s="91" t="s">
        <v>267</v>
      </c>
      <c r="C97" s="31"/>
      <c r="D97" s="31"/>
      <c r="E97" s="31"/>
    </row>
    <row r="98" spans="1:5" ht="31.5">
      <c r="A98" s="93" t="s">
        <v>465</v>
      </c>
      <c r="B98" s="91" t="s">
        <v>268</v>
      </c>
      <c r="C98" s="31"/>
      <c r="D98" s="31"/>
      <c r="E98" s="31"/>
    </row>
    <row r="99" spans="1:5" ht="15.75">
      <c r="A99" s="93" t="s">
        <v>466</v>
      </c>
      <c r="B99" s="91" t="s">
        <v>269</v>
      </c>
      <c r="C99" s="31"/>
      <c r="D99" s="31"/>
      <c r="E99" s="31"/>
    </row>
    <row r="100" spans="1:5" ht="15.75">
      <c r="A100" s="94" t="s">
        <v>501</v>
      </c>
      <c r="B100" s="95" t="s">
        <v>270</v>
      </c>
      <c r="C100" s="38">
        <f>SUM(C95:C99)</f>
        <v>107279</v>
      </c>
      <c r="D100" s="38">
        <f>SUM(D95:D99)</f>
        <v>428200</v>
      </c>
      <c r="E100" s="38"/>
    </row>
    <row r="101" spans="1:5" ht="15.75">
      <c r="A101" s="64" t="s">
        <v>483</v>
      </c>
      <c r="B101" s="91" t="s">
        <v>309</v>
      </c>
      <c r="C101" s="31"/>
      <c r="D101" s="31"/>
      <c r="E101" s="31"/>
    </row>
    <row r="102" spans="1:5" ht="15.75">
      <c r="A102" s="64" t="s">
        <v>484</v>
      </c>
      <c r="B102" s="91" t="s">
        <v>310</v>
      </c>
      <c r="C102" s="31">
        <v>377</v>
      </c>
      <c r="D102" s="31">
        <v>36</v>
      </c>
      <c r="E102" s="31">
        <v>220</v>
      </c>
    </row>
    <row r="103" spans="1:5" ht="15.75">
      <c r="A103" s="64" t="s">
        <v>311</v>
      </c>
      <c r="B103" s="91" t="s">
        <v>312</v>
      </c>
      <c r="C103" s="31">
        <v>3</v>
      </c>
      <c r="D103" s="31"/>
      <c r="E103" s="31"/>
    </row>
    <row r="104" spans="1:5" ht="15.75">
      <c r="A104" s="64" t="s">
        <v>485</v>
      </c>
      <c r="B104" s="91" t="s">
        <v>313</v>
      </c>
      <c r="C104" s="31"/>
      <c r="D104" s="31"/>
      <c r="E104" s="31"/>
    </row>
    <row r="105" spans="1:5" ht="15.75">
      <c r="A105" s="64" t="s">
        <v>314</v>
      </c>
      <c r="B105" s="91" t="s">
        <v>315</v>
      </c>
      <c r="C105" s="31"/>
      <c r="D105" s="31"/>
      <c r="E105" s="31"/>
    </row>
    <row r="106" spans="1:5" ht="15.75">
      <c r="A106" s="94" t="s">
        <v>506</v>
      </c>
      <c r="B106" s="95" t="s">
        <v>316</v>
      </c>
      <c r="C106" s="38">
        <f>SUM(C102:C105)</f>
        <v>380</v>
      </c>
      <c r="D106" s="38">
        <f>SUM(D102:D105)</f>
        <v>36</v>
      </c>
      <c r="E106" s="38">
        <f>SUM(E102:E105)</f>
        <v>220</v>
      </c>
    </row>
    <row r="107" spans="1:5" ht="31.5">
      <c r="A107" s="64" t="s">
        <v>322</v>
      </c>
      <c r="B107" s="91" t="s">
        <v>323</v>
      </c>
      <c r="C107" s="31"/>
      <c r="D107" s="31"/>
      <c r="E107" s="31"/>
    </row>
    <row r="108" spans="1:5" ht="31.5">
      <c r="A108" s="93" t="s">
        <v>488</v>
      </c>
      <c r="B108" s="91" t="s">
        <v>324</v>
      </c>
      <c r="C108" s="31"/>
      <c r="D108" s="31"/>
      <c r="E108" s="31"/>
    </row>
    <row r="109" spans="1:5" ht="15.75">
      <c r="A109" s="64" t="s">
        <v>489</v>
      </c>
      <c r="B109" s="91" t="s">
        <v>733</v>
      </c>
      <c r="C109" s="31"/>
      <c r="D109" s="31"/>
      <c r="E109" s="31">
        <v>21200</v>
      </c>
    </row>
    <row r="110" spans="1:5" ht="15.75">
      <c r="A110" s="94" t="s">
        <v>509</v>
      </c>
      <c r="B110" s="95" t="s">
        <v>326</v>
      </c>
      <c r="C110" s="38">
        <v>223537</v>
      </c>
      <c r="D110" s="38">
        <v>1689</v>
      </c>
      <c r="E110" s="38">
        <f>SUM(E109)</f>
        <v>21200</v>
      </c>
    </row>
    <row r="111" spans="1:5" ht="15.75">
      <c r="A111" s="113" t="s">
        <v>574</v>
      </c>
      <c r="B111" s="120"/>
      <c r="C111" s="31"/>
      <c r="D111" s="31"/>
      <c r="E111" s="31"/>
    </row>
    <row r="112" spans="1:5" ht="15.75">
      <c r="A112" s="121" t="s">
        <v>508</v>
      </c>
      <c r="B112" s="115" t="s">
        <v>327</v>
      </c>
      <c r="C112" s="38">
        <f>C71+C78+C89+C93+C100+C106+C110</f>
        <v>886197</v>
      </c>
      <c r="D112" s="38">
        <f>D71+D78+D89+D93+D100+D106+D110</f>
        <v>1074568</v>
      </c>
      <c r="E112" s="38">
        <f>E71+E78+E89+E93+E106+E110</f>
        <v>587983</v>
      </c>
    </row>
    <row r="113" spans="1:5" ht="15.75">
      <c r="A113" s="122" t="s">
        <v>626</v>
      </c>
      <c r="B113" s="123"/>
      <c r="C113" s="31"/>
      <c r="D113" s="31"/>
      <c r="E113" s="31"/>
    </row>
    <row r="114" spans="1:5" ht="15.75">
      <c r="A114" s="122" t="s">
        <v>627</v>
      </c>
      <c r="B114" s="123"/>
      <c r="C114" s="31"/>
      <c r="D114" s="31"/>
      <c r="E114" s="31"/>
    </row>
    <row r="115" spans="1:5" ht="15.75">
      <c r="A115" s="68" t="s">
        <v>510</v>
      </c>
      <c r="B115" s="94" t="s">
        <v>332</v>
      </c>
      <c r="C115" s="38">
        <v>2662</v>
      </c>
      <c r="D115" s="38">
        <v>9597</v>
      </c>
      <c r="E115" s="38">
        <v>154741</v>
      </c>
    </row>
    <row r="116" spans="1:5" ht="15.75">
      <c r="A116" s="82" t="s">
        <v>511</v>
      </c>
      <c r="B116" s="94" t="s">
        <v>339</v>
      </c>
      <c r="C116" s="38"/>
      <c r="D116" s="38"/>
      <c r="E116" s="38"/>
    </row>
    <row r="117" spans="1:5" ht="15.75">
      <c r="A117" s="93" t="s">
        <v>624</v>
      </c>
      <c r="B117" s="93" t="s">
        <v>340</v>
      </c>
      <c r="C117" s="31">
        <v>128521</v>
      </c>
      <c r="D117" s="31">
        <v>105293</v>
      </c>
      <c r="E117" s="31">
        <v>18791</v>
      </c>
    </row>
    <row r="118" spans="1:5" ht="15.75">
      <c r="A118" s="93" t="s">
        <v>625</v>
      </c>
      <c r="B118" s="93" t="s">
        <v>340</v>
      </c>
      <c r="C118" s="31"/>
      <c r="D118" s="31"/>
      <c r="E118" s="31"/>
    </row>
    <row r="119" spans="1:5" ht="15.75">
      <c r="A119" s="93" t="s">
        <v>622</v>
      </c>
      <c r="B119" s="93" t="s">
        <v>341</v>
      </c>
      <c r="C119" s="31"/>
      <c r="D119" s="31"/>
      <c r="E119" s="31">
        <v>140000</v>
      </c>
    </row>
    <row r="120" spans="1:5" ht="15.75">
      <c r="A120" s="93" t="s">
        <v>623</v>
      </c>
      <c r="B120" s="93" t="s">
        <v>341</v>
      </c>
      <c r="C120" s="31">
        <v>2058</v>
      </c>
      <c r="D120" s="31"/>
      <c r="E120" s="31"/>
    </row>
    <row r="121" spans="1:5" ht="15.75">
      <c r="A121" s="94" t="s">
        <v>512</v>
      </c>
      <c r="B121" s="94" t="s">
        <v>342</v>
      </c>
      <c r="C121" s="38">
        <f>C117+C120</f>
        <v>130579</v>
      </c>
      <c r="D121" s="38">
        <f>D117+D120</f>
        <v>105293</v>
      </c>
      <c r="E121" s="38">
        <v>158791</v>
      </c>
    </row>
    <row r="122" spans="1:5" ht="15.75">
      <c r="A122" s="80" t="s">
        <v>343</v>
      </c>
      <c r="B122" s="93" t="s">
        <v>344</v>
      </c>
      <c r="C122" s="31">
        <v>10075</v>
      </c>
      <c r="D122" s="31">
        <v>11209</v>
      </c>
      <c r="E122" s="31">
        <v>11209</v>
      </c>
    </row>
    <row r="123" spans="1:5" ht="15.75">
      <c r="A123" s="80" t="s">
        <v>345</v>
      </c>
      <c r="B123" s="93" t="s">
        <v>346</v>
      </c>
      <c r="C123" s="31">
        <v>100316</v>
      </c>
      <c r="D123" s="31"/>
      <c r="E123" s="31"/>
    </row>
    <row r="124" spans="1:5" ht="15.75">
      <c r="A124" s="80" t="s">
        <v>347</v>
      </c>
      <c r="B124" s="93" t="s">
        <v>348</v>
      </c>
      <c r="C124" s="31">
        <v>91518</v>
      </c>
      <c r="D124" s="31">
        <v>206221</v>
      </c>
      <c r="E124" s="31">
        <v>206627</v>
      </c>
    </row>
    <row r="125" spans="1:5" ht="15.75">
      <c r="A125" s="80" t="s">
        <v>349</v>
      </c>
      <c r="B125" s="93" t="s">
        <v>350</v>
      </c>
      <c r="C125" s="31"/>
      <c r="D125" s="31"/>
      <c r="E125" s="31"/>
    </row>
    <row r="126" spans="1:5" ht="15.75">
      <c r="A126" s="64" t="s">
        <v>495</v>
      </c>
      <c r="B126" s="93" t="s">
        <v>351</v>
      </c>
      <c r="C126" s="31">
        <v>100316</v>
      </c>
      <c r="D126" s="31"/>
      <c r="E126" s="31"/>
    </row>
    <row r="127" spans="1:5" ht="15.75">
      <c r="A127" s="68" t="s">
        <v>513</v>
      </c>
      <c r="B127" s="94" t="s">
        <v>353</v>
      </c>
      <c r="C127" s="38">
        <f>C115+C121+C122+C123+C124+C126</f>
        <v>435466</v>
      </c>
      <c r="D127" s="38">
        <f>D115+D121+D122+D123+D124+D126</f>
        <v>332320</v>
      </c>
      <c r="E127" s="38">
        <f>E115+E121+E122+E124</f>
        <v>531368</v>
      </c>
    </row>
    <row r="128" spans="1:5" ht="15.75">
      <c r="A128" s="68" t="s">
        <v>362</v>
      </c>
      <c r="B128" s="94" t="s">
        <v>363</v>
      </c>
      <c r="C128" s="38">
        <v>102374</v>
      </c>
      <c r="D128" s="38"/>
      <c r="E128" s="38"/>
    </row>
    <row r="129" spans="1:5" ht="15.75">
      <c r="A129" s="117" t="s">
        <v>515</v>
      </c>
      <c r="B129" s="118" t="s">
        <v>364</v>
      </c>
      <c r="C129" s="38">
        <f>C127+C128</f>
        <v>537840</v>
      </c>
      <c r="D129" s="38">
        <f>D127+D128</f>
        <v>332320</v>
      </c>
      <c r="E129" s="38">
        <f>E127</f>
        <v>531368</v>
      </c>
    </row>
    <row r="130" spans="1:5" ht="15.75">
      <c r="A130" s="119" t="s">
        <v>498</v>
      </c>
      <c r="B130" s="34"/>
      <c r="C130" s="38">
        <f>C112+C129</f>
        <v>1424037</v>
      </c>
      <c r="D130" s="38">
        <f>D112+D129</f>
        <v>1406888</v>
      </c>
      <c r="E130" s="38">
        <f>E112+E129</f>
        <v>1119351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fitToHeight="2" fitToWidth="1" horizontalDpi="300" verticalDpi="300" orientation="portrait" paperSize="9" scale="64" r:id="rId1"/>
  <headerFooter>
    <oddHeader>&amp;R&amp;"-,Félkövér"3.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64.7109375" style="148" customWidth="1"/>
    <col min="2" max="2" width="9.421875" style="125" customWidth="1"/>
    <col min="3" max="3" width="22.421875" style="125" customWidth="1"/>
    <col min="4" max="4" width="18.7109375" style="125" customWidth="1"/>
    <col min="5" max="5" width="9.140625" style="124" customWidth="1"/>
    <col min="6" max="16384" width="9.140625" style="125" customWidth="1"/>
  </cols>
  <sheetData>
    <row r="1" spans="1:4" ht="21.75" customHeight="1">
      <c r="A1" s="406" t="s">
        <v>714</v>
      </c>
      <c r="B1" s="406"/>
      <c r="C1" s="406"/>
      <c r="D1" s="406"/>
    </row>
    <row r="2" spans="1:4" ht="26.25" customHeight="1">
      <c r="A2" s="407" t="s">
        <v>679</v>
      </c>
      <c r="B2" s="407"/>
      <c r="C2" s="407"/>
      <c r="D2" s="407"/>
    </row>
    <row r="4" spans="1:4" ht="31.5">
      <c r="A4" s="126" t="s">
        <v>62</v>
      </c>
      <c r="B4" s="127" t="s">
        <v>63</v>
      </c>
      <c r="C4" s="128" t="s">
        <v>643</v>
      </c>
      <c r="D4" s="129" t="s">
        <v>645</v>
      </c>
    </row>
    <row r="5" spans="1:4" ht="15.75">
      <c r="A5" s="130"/>
      <c r="B5" s="131"/>
      <c r="C5" s="131"/>
      <c r="D5" s="131"/>
    </row>
    <row r="6" spans="1:4" ht="15.75">
      <c r="A6" s="132" t="s">
        <v>165</v>
      </c>
      <c r="B6" s="133" t="s">
        <v>166</v>
      </c>
      <c r="C6" s="131"/>
      <c r="D6" s="131">
        <f>SUM(C6:C6)</f>
        <v>0</v>
      </c>
    </row>
    <row r="7" spans="1:4" ht="15.75">
      <c r="A7" s="132"/>
      <c r="B7" s="133"/>
      <c r="C7" s="131"/>
      <c r="D7" s="131"/>
    </row>
    <row r="8" spans="1:4" ht="15.75">
      <c r="A8" s="132" t="s">
        <v>408</v>
      </c>
      <c r="B8" s="133" t="s">
        <v>167</v>
      </c>
      <c r="C8" s="134">
        <v>197154</v>
      </c>
      <c r="D8" s="134">
        <f>SUM(C8)</f>
        <v>197154</v>
      </c>
    </row>
    <row r="9" spans="1:4" ht="15.75">
      <c r="A9" s="132" t="s">
        <v>772</v>
      </c>
      <c r="B9" s="133"/>
      <c r="C9" s="131">
        <v>177165</v>
      </c>
      <c r="D9" s="131">
        <f>SUM(C9)</f>
        <v>177165</v>
      </c>
    </row>
    <row r="10" spans="1:4" ht="15.75">
      <c r="A10" s="132" t="s">
        <v>764</v>
      </c>
      <c r="B10" s="133"/>
      <c r="C10" s="131">
        <v>18189</v>
      </c>
      <c r="D10" s="131">
        <f>SUM(C10)</f>
        <v>18189</v>
      </c>
    </row>
    <row r="11" spans="1:4" ht="15.75">
      <c r="A11" s="132" t="s">
        <v>765</v>
      </c>
      <c r="B11" s="133"/>
      <c r="C11" s="131">
        <v>1800</v>
      </c>
      <c r="D11" s="131">
        <f>SUM(C11)</f>
        <v>1800</v>
      </c>
    </row>
    <row r="12" spans="1:4" ht="15.75">
      <c r="A12" s="132"/>
      <c r="B12" s="133"/>
      <c r="C12" s="131"/>
      <c r="D12" s="131"/>
    </row>
    <row r="13" spans="1:4" ht="15.75">
      <c r="A13" s="135" t="s">
        <v>168</v>
      </c>
      <c r="B13" s="133" t="s">
        <v>169</v>
      </c>
      <c r="C13" s="131"/>
      <c r="D13" s="131"/>
    </row>
    <row r="14" spans="1:4" ht="15.75">
      <c r="A14" s="135"/>
      <c r="B14" s="133"/>
      <c r="C14" s="131"/>
      <c r="D14" s="131"/>
    </row>
    <row r="15" spans="1:4" ht="15.75">
      <c r="A15" s="132" t="s">
        <v>170</v>
      </c>
      <c r="B15" s="126" t="s">
        <v>171</v>
      </c>
      <c r="C15" s="134">
        <f>SUM(C16:C18)</f>
        <v>12759</v>
      </c>
      <c r="D15" s="134">
        <f>SUM(D16:D18)</f>
        <v>12759</v>
      </c>
    </row>
    <row r="16" spans="1:4" ht="15.75">
      <c r="A16" s="132" t="s">
        <v>766</v>
      </c>
      <c r="B16" s="133"/>
      <c r="C16" s="131">
        <v>5512</v>
      </c>
      <c r="D16" s="131">
        <f>SUM(C16)</f>
        <v>5512</v>
      </c>
    </row>
    <row r="17" spans="1:4" ht="15.75">
      <c r="A17" s="132" t="s">
        <v>767</v>
      </c>
      <c r="B17" s="133"/>
      <c r="C17" s="131">
        <v>3937</v>
      </c>
      <c r="D17" s="131">
        <f>SUM(C17)</f>
        <v>3937</v>
      </c>
    </row>
    <row r="18" spans="1:4" ht="15.75">
      <c r="A18" s="132" t="s">
        <v>768</v>
      </c>
      <c r="B18" s="133"/>
      <c r="C18" s="131">
        <v>3310</v>
      </c>
      <c r="D18" s="131">
        <f>SUM(C18)</f>
        <v>3310</v>
      </c>
    </row>
    <row r="19" spans="1:4" ht="15.75">
      <c r="A19" s="132" t="s">
        <v>172</v>
      </c>
      <c r="B19" s="133" t="s">
        <v>173</v>
      </c>
      <c r="C19" s="131"/>
      <c r="D19" s="131"/>
    </row>
    <row r="20" spans="1:4" ht="15.75">
      <c r="A20" s="132"/>
      <c r="B20" s="133"/>
      <c r="C20" s="131"/>
      <c r="D20" s="131"/>
    </row>
    <row r="21" spans="1:4" ht="15.75">
      <c r="A21" s="132"/>
      <c r="B21" s="133"/>
      <c r="C21" s="131"/>
      <c r="D21" s="131"/>
    </row>
    <row r="22" spans="1:4" ht="15.75">
      <c r="A22" s="135" t="s">
        <v>174</v>
      </c>
      <c r="B22" s="133" t="s">
        <v>175</v>
      </c>
      <c r="C22" s="131"/>
      <c r="D22" s="131"/>
    </row>
    <row r="23" spans="1:4" ht="15.75">
      <c r="A23" s="135" t="s">
        <v>176</v>
      </c>
      <c r="B23" s="126" t="s">
        <v>177</v>
      </c>
      <c r="C23" s="134">
        <v>56673</v>
      </c>
      <c r="D23" s="131">
        <f>SUM(C23)</f>
        <v>56673</v>
      </c>
    </row>
    <row r="24" spans="1:4" ht="15.75">
      <c r="A24" s="136" t="s">
        <v>409</v>
      </c>
      <c r="B24" s="126" t="s">
        <v>178</v>
      </c>
      <c r="C24" s="134">
        <f>C8+C15+C19+C23</f>
        <v>266586</v>
      </c>
      <c r="D24" s="96">
        <f>SUM(C24)</f>
        <v>266586</v>
      </c>
    </row>
    <row r="25" spans="1:4" ht="15.75">
      <c r="A25" s="136"/>
      <c r="B25" s="126"/>
      <c r="C25" s="131"/>
      <c r="D25" s="131"/>
    </row>
    <row r="26" spans="1:4" ht="15.75">
      <c r="A26" s="136" t="s">
        <v>179</v>
      </c>
      <c r="B26" s="126" t="s">
        <v>180</v>
      </c>
      <c r="C26" s="134">
        <v>36981</v>
      </c>
      <c r="D26" s="131">
        <f>SUM(C26)</f>
        <v>36981</v>
      </c>
    </row>
    <row r="27" spans="1:4" ht="15.75">
      <c r="A27" s="132" t="s">
        <v>769</v>
      </c>
      <c r="B27" s="126"/>
      <c r="C27" s="131">
        <v>11957</v>
      </c>
      <c r="D27" s="131">
        <f>SUM(C27)</f>
        <v>11957</v>
      </c>
    </row>
    <row r="28" spans="1:4" ht="15.75">
      <c r="A28" s="136" t="s">
        <v>797</v>
      </c>
      <c r="B28" s="126"/>
      <c r="C28" s="131">
        <v>11000</v>
      </c>
      <c r="D28" s="131">
        <f>SUM(C28)</f>
        <v>11000</v>
      </c>
    </row>
    <row r="29" spans="1:4" ht="15.75">
      <c r="A29" s="132" t="s">
        <v>770</v>
      </c>
      <c r="B29" s="133"/>
      <c r="C29" s="131">
        <v>14024</v>
      </c>
      <c r="D29" s="131">
        <f>SUM(C29)</f>
        <v>14024</v>
      </c>
    </row>
    <row r="30" spans="1:4" ht="15.75">
      <c r="A30" s="132"/>
      <c r="B30" s="133"/>
      <c r="C30" s="131"/>
      <c r="D30" s="131"/>
    </row>
    <row r="31" spans="1:4" ht="15.75">
      <c r="A31" s="132" t="s">
        <v>181</v>
      </c>
      <c r="B31" s="133" t="s">
        <v>182</v>
      </c>
      <c r="C31" s="131"/>
      <c r="D31" s="131"/>
    </row>
    <row r="32" spans="1:4" ht="15.75">
      <c r="A32" s="132"/>
      <c r="B32" s="133"/>
      <c r="C32" s="131"/>
      <c r="D32" s="131"/>
    </row>
    <row r="33" spans="1:4" ht="15.75">
      <c r="A33" s="132" t="s">
        <v>183</v>
      </c>
      <c r="B33" s="133" t="s">
        <v>184</v>
      </c>
      <c r="C33" s="131"/>
      <c r="D33" s="131"/>
    </row>
    <row r="34" spans="1:4" ht="15.75">
      <c r="A34" s="132" t="s">
        <v>185</v>
      </c>
      <c r="B34" s="126" t="s">
        <v>186</v>
      </c>
      <c r="C34" s="134">
        <v>9189</v>
      </c>
      <c r="D34" s="131">
        <f>SUM(C34)</f>
        <v>9189</v>
      </c>
    </row>
    <row r="35" spans="1:4" ht="15.75">
      <c r="A35" s="136" t="s">
        <v>410</v>
      </c>
      <c r="B35" s="126" t="s">
        <v>187</v>
      </c>
      <c r="C35" s="134">
        <f>C26+C34</f>
        <v>46170</v>
      </c>
      <c r="D35" s="96">
        <f>SUM(C35)</f>
        <v>46170</v>
      </c>
    </row>
    <row r="38" spans="1:3" ht="15.75">
      <c r="A38" s="137"/>
      <c r="B38" s="138"/>
      <c r="C38" s="138"/>
    </row>
    <row r="39" spans="1:3" ht="15.75">
      <c r="A39" s="139"/>
      <c r="B39" s="140"/>
      <c r="C39" s="140"/>
    </row>
    <row r="40" spans="1:3" ht="15.75">
      <c r="A40" s="139"/>
      <c r="B40" s="140"/>
      <c r="C40" s="140"/>
    </row>
    <row r="41" spans="1:3" ht="15.75">
      <c r="A41" s="139"/>
      <c r="B41" s="140"/>
      <c r="C41" s="140"/>
    </row>
    <row r="42" spans="1:3" ht="15.75">
      <c r="A42" s="139"/>
      <c r="B42" s="140"/>
      <c r="C42" s="140"/>
    </row>
    <row r="43" spans="1:3" ht="15.75">
      <c r="A43" s="141"/>
      <c r="B43" s="142"/>
      <c r="C43" s="140"/>
    </row>
    <row r="44" spans="1:3" ht="15.75">
      <c r="A44" s="141"/>
      <c r="B44" s="142"/>
      <c r="C44" s="140"/>
    </row>
    <row r="45" spans="1:3" ht="15.75">
      <c r="A45" s="141"/>
      <c r="B45" s="142"/>
      <c r="C45" s="140"/>
    </row>
    <row r="46" spans="1:3" ht="15.75">
      <c r="A46" s="141"/>
      <c r="B46" s="142"/>
      <c r="C46" s="140"/>
    </row>
    <row r="47" spans="1:3" ht="15.75">
      <c r="A47" s="141"/>
      <c r="B47" s="142"/>
      <c r="C47" s="140"/>
    </row>
    <row r="48" spans="1:3" ht="15.75">
      <c r="A48" s="141"/>
      <c r="B48" s="142"/>
      <c r="C48" s="140"/>
    </row>
    <row r="49" spans="1:3" ht="15.75">
      <c r="A49" s="141"/>
      <c r="B49" s="142"/>
      <c r="C49" s="140"/>
    </row>
    <row r="50" spans="1:3" ht="15.75">
      <c r="A50" s="141"/>
      <c r="B50" s="142"/>
      <c r="C50" s="140"/>
    </row>
    <row r="51" spans="1:3" ht="15.75">
      <c r="A51" s="141"/>
      <c r="B51" s="142"/>
      <c r="C51" s="140"/>
    </row>
    <row r="52" spans="1:3" ht="15.75">
      <c r="A52" s="141"/>
      <c r="B52" s="142"/>
      <c r="C52" s="140"/>
    </row>
    <row r="53" spans="1:3" ht="15.75">
      <c r="A53" s="143"/>
      <c r="B53" s="142"/>
      <c r="C53" s="140"/>
    </row>
    <row r="54" spans="1:3" ht="15.75">
      <c r="A54" s="143"/>
      <c r="B54" s="142"/>
      <c r="C54" s="140"/>
    </row>
    <row r="55" spans="1:3" ht="15.75">
      <c r="A55" s="143"/>
      <c r="B55" s="142"/>
      <c r="C55" s="140"/>
    </row>
    <row r="56" spans="1:3" ht="15.75">
      <c r="A56" s="141"/>
      <c r="B56" s="142"/>
      <c r="C56" s="140"/>
    </row>
    <row r="57" spans="1:3" ht="15.75">
      <c r="A57" s="144"/>
      <c r="B57" s="145"/>
      <c r="C57" s="138"/>
    </row>
    <row r="58" spans="1:3" ht="15.75">
      <c r="A58" s="144"/>
      <c r="B58" s="145"/>
      <c r="C58" s="140"/>
    </row>
    <row r="59" spans="1:3" ht="15.75">
      <c r="A59" s="144"/>
      <c r="B59" s="145"/>
      <c r="C59" s="140"/>
    </row>
    <row r="60" spans="1:3" ht="15.75">
      <c r="A60" s="144"/>
      <c r="B60" s="145"/>
      <c r="C60" s="140"/>
    </row>
    <row r="61" spans="1:3" ht="15.75">
      <c r="A61" s="144"/>
      <c r="B61" s="145"/>
      <c r="C61" s="140"/>
    </row>
    <row r="62" spans="1:3" ht="15.75">
      <c r="A62" s="141"/>
      <c r="B62" s="142"/>
      <c r="C62" s="140"/>
    </row>
    <row r="63" spans="1:3" ht="15.75">
      <c r="A63" s="141"/>
      <c r="B63" s="142"/>
      <c r="C63" s="140"/>
    </row>
    <row r="64" spans="1:3" ht="15.75">
      <c r="A64" s="141"/>
      <c r="B64" s="142"/>
      <c r="C64" s="140"/>
    </row>
    <row r="65" spans="1:3" ht="15.75">
      <c r="A65" s="141"/>
      <c r="B65" s="142"/>
      <c r="C65" s="140"/>
    </row>
    <row r="66" spans="1:3" ht="15.75">
      <c r="A66" s="141"/>
      <c r="B66" s="142"/>
      <c r="C66" s="140"/>
    </row>
    <row r="67" spans="1:3" ht="15.75">
      <c r="A67" s="141"/>
      <c r="B67" s="142"/>
      <c r="C67" s="140"/>
    </row>
    <row r="68" spans="1:3" ht="15.75">
      <c r="A68" s="141"/>
      <c r="B68" s="142"/>
      <c r="C68" s="140"/>
    </row>
    <row r="69" spans="1:3" ht="15.75">
      <c r="A69" s="141"/>
      <c r="B69" s="142"/>
      <c r="C69" s="140"/>
    </row>
    <row r="70" spans="1:3" ht="15.75">
      <c r="A70" s="141"/>
      <c r="B70" s="142"/>
      <c r="C70" s="140"/>
    </row>
    <row r="71" spans="1:3" ht="15.75">
      <c r="A71" s="141"/>
      <c r="B71" s="142"/>
      <c r="C71" s="140"/>
    </row>
    <row r="72" spans="1:3" ht="15.75">
      <c r="A72" s="141"/>
      <c r="B72" s="142"/>
      <c r="C72" s="140"/>
    </row>
    <row r="73" spans="1:3" ht="15.75">
      <c r="A73" s="144"/>
      <c r="B73" s="145"/>
      <c r="C73" s="138"/>
    </row>
    <row r="74" spans="1:3" ht="15.75">
      <c r="A74" s="139"/>
      <c r="B74" s="140"/>
      <c r="C74" s="140"/>
    </row>
    <row r="75" spans="1:3" ht="15.75">
      <c r="A75" s="146"/>
      <c r="B75" s="147"/>
      <c r="C75" s="147"/>
    </row>
    <row r="76" spans="1:3" ht="15.75">
      <c r="A76" s="146"/>
      <c r="B76" s="147"/>
      <c r="C76" s="147"/>
    </row>
    <row r="77" spans="1:3" ht="15.75">
      <c r="A77" s="146"/>
      <c r="B77" s="147"/>
      <c r="C77" s="147"/>
    </row>
    <row r="78" spans="1:3" ht="15.75">
      <c r="A78" s="146"/>
      <c r="B78" s="147"/>
      <c r="C78" s="147"/>
    </row>
    <row r="79" spans="1:3" ht="15.75">
      <c r="A79" s="146"/>
      <c r="B79" s="147"/>
      <c r="C79" s="14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  <headerFooter>
    <oddHeader>&amp;R&amp;"-,Félkövér"4.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6">
      <selection activeCell="A16" sqref="A1:IV16384"/>
    </sheetView>
  </sheetViews>
  <sheetFormatPr defaultColWidth="9.140625" defaultRowHeight="15"/>
  <cols>
    <col min="1" max="1" width="100.00390625" style="101" customWidth="1"/>
    <col min="2" max="2" width="9.140625" style="101" customWidth="1"/>
    <col min="3" max="3" width="17.00390625" style="101" customWidth="1"/>
    <col min="4" max="16384" width="9.140625" style="101" customWidth="1"/>
  </cols>
  <sheetData>
    <row r="1" spans="1:3" ht="28.5" customHeight="1">
      <c r="A1" s="403" t="s">
        <v>714</v>
      </c>
      <c r="B1" s="404"/>
      <c r="C1" s="404"/>
    </row>
    <row r="2" spans="1:3" ht="26.25" customHeight="1">
      <c r="A2" s="405" t="s">
        <v>25</v>
      </c>
      <c r="B2" s="405"/>
      <c r="C2" s="405"/>
    </row>
    <row r="3" spans="1:3" ht="18.75" customHeight="1">
      <c r="A3" s="149"/>
      <c r="B3" s="150"/>
      <c r="C3" s="150"/>
    </row>
    <row r="4" ht="23.25" customHeight="1">
      <c r="A4" s="104" t="s">
        <v>643</v>
      </c>
    </row>
    <row r="5" spans="1:3" ht="31.5">
      <c r="A5" s="38" t="s">
        <v>631</v>
      </c>
      <c r="B5" s="88" t="s">
        <v>63</v>
      </c>
      <c r="C5" s="151" t="s">
        <v>11</v>
      </c>
    </row>
    <row r="6" spans="1:3" ht="15.75">
      <c r="A6" s="78" t="s">
        <v>373</v>
      </c>
      <c r="B6" s="91" t="s">
        <v>142</v>
      </c>
      <c r="C6" s="152"/>
    </row>
    <row r="7" spans="1:3" ht="15.75">
      <c r="A7" s="78" t="s">
        <v>374</v>
      </c>
      <c r="B7" s="91" t="s">
        <v>142</v>
      </c>
      <c r="C7" s="152"/>
    </row>
    <row r="8" spans="1:3" ht="15.75">
      <c r="A8" s="78" t="s">
        <v>375</v>
      </c>
      <c r="B8" s="91" t="s">
        <v>142</v>
      </c>
      <c r="C8" s="152"/>
    </row>
    <row r="9" spans="1:3" ht="15.75">
      <c r="A9" s="78" t="s">
        <v>376</v>
      </c>
      <c r="B9" s="91" t="s">
        <v>142</v>
      </c>
      <c r="C9" s="152"/>
    </row>
    <row r="10" spans="1:3" ht="15.75">
      <c r="A10" s="64" t="s">
        <v>377</v>
      </c>
      <c r="B10" s="91" t="s">
        <v>142</v>
      </c>
      <c r="C10" s="152"/>
    </row>
    <row r="11" spans="1:3" ht="15.75">
      <c r="A11" s="64" t="s">
        <v>378</v>
      </c>
      <c r="B11" s="91" t="s">
        <v>142</v>
      </c>
      <c r="C11" s="152"/>
    </row>
    <row r="12" spans="1:3" ht="15.75">
      <c r="A12" s="68" t="s">
        <v>19</v>
      </c>
      <c r="B12" s="82" t="s">
        <v>142</v>
      </c>
      <c r="C12" s="153">
        <f>SUM(C6:C11)</f>
        <v>0</v>
      </c>
    </row>
    <row r="13" spans="1:3" ht="15.75">
      <c r="A13" s="78" t="s">
        <v>379</v>
      </c>
      <c r="B13" s="91" t="s">
        <v>143</v>
      </c>
      <c r="C13" s="152"/>
    </row>
    <row r="14" spans="1:3" ht="15.75">
      <c r="A14" s="136" t="s">
        <v>18</v>
      </c>
      <c r="B14" s="82" t="s">
        <v>143</v>
      </c>
      <c r="C14" s="153">
        <f>C13</f>
        <v>0</v>
      </c>
    </row>
    <row r="15" spans="1:3" ht="15.75">
      <c r="A15" s="78" t="s">
        <v>380</v>
      </c>
      <c r="B15" s="91" t="s">
        <v>144</v>
      </c>
      <c r="C15" s="152"/>
    </row>
    <row r="16" spans="1:3" ht="15.75">
      <c r="A16" s="78" t="s">
        <v>381</v>
      </c>
      <c r="B16" s="91" t="s">
        <v>144</v>
      </c>
      <c r="C16" s="152"/>
    </row>
    <row r="17" spans="1:3" ht="15.75">
      <c r="A17" s="64" t="s">
        <v>382</v>
      </c>
      <c r="B17" s="91" t="s">
        <v>144</v>
      </c>
      <c r="C17" s="152"/>
    </row>
    <row r="18" spans="1:3" ht="15.75">
      <c r="A18" s="64" t="s">
        <v>383</v>
      </c>
      <c r="B18" s="91" t="s">
        <v>144</v>
      </c>
      <c r="C18" s="152"/>
    </row>
    <row r="19" spans="1:3" ht="15.75">
      <c r="A19" s="64" t="s">
        <v>384</v>
      </c>
      <c r="B19" s="91" t="s">
        <v>144</v>
      </c>
      <c r="C19" s="152"/>
    </row>
    <row r="20" spans="1:3" ht="31.5">
      <c r="A20" s="112" t="s">
        <v>385</v>
      </c>
      <c r="B20" s="91" t="s">
        <v>144</v>
      </c>
      <c r="C20" s="152"/>
    </row>
    <row r="21" spans="1:3" ht="15.75">
      <c r="A21" s="79" t="s">
        <v>17</v>
      </c>
      <c r="B21" s="82" t="s">
        <v>144</v>
      </c>
      <c r="C21" s="153">
        <f>SUM(C15:C20)</f>
        <v>0</v>
      </c>
    </row>
    <row r="22" spans="1:3" ht="15.75">
      <c r="A22" s="78" t="s">
        <v>386</v>
      </c>
      <c r="B22" s="91" t="s">
        <v>145</v>
      </c>
      <c r="C22" s="152"/>
    </row>
    <row r="23" spans="1:3" ht="15.75">
      <c r="A23" s="78" t="s">
        <v>387</v>
      </c>
      <c r="B23" s="91" t="s">
        <v>145</v>
      </c>
      <c r="C23" s="152">
        <v>1300</v>
      </c>
    </row>
    <row r="24" spans="1:3" ht="15.75">
      <c r="A24" s="79" t="s">
        <v>16</v>
      </c>
      <c r="B24" s="95" t="s">
        <v>145</v>
      </c>
      <c r="C24" s="153">
        <f>C22+C23</f>
        <v>1300</v>
      </c>
    </row>
    <row r="25" spans="1:3" ht="15.75">
      <c r="A25" s="78" t="s">
        <v>388</v>
      </c>
      <c r="B25" s="91" t="s">
        <v>146</v>
      </c>
      <c r="C25" s="152"/>
    </row>
    <row r="26" spans="1:3" ht="15.75">
      <c r="A26" s="78" t="s">
        <v>389</v>
      </c>
      <c r="B26" s="91" t="s">
        <v>146</v>
      </c>
      <c r="C26" s="152"/>
    </row>
    <row r="27" spans="1:3" ht="15.75">
      <c r="A27" s="64" t="s">
        <v>390</v>
      </c>
      <c r="B27" s="91" t="s">
        <v>146</v>
      </c>
      <c r="C27" s="152"/>
    </row>
    <row r="28" spans="1:3" ht="15.75">
      <c r="A28" s="64" t="s">
        <v>391</v>
      </c>
      <c r="B28" s="91" t="s">
        <v>146</v>
      </c>
      <c r="C28" s="152"/>
    </row>
    <row r="29" spans="1:3" ht="15.75">
      <c r="A29" s="64" t="s">
        <v>392</v>
      </c>
      <c r="B29" s="91" t="s">
        <v>146</v>
      </c>
      <c r="C29" s="152"/>
    </row>
    <row r="30" spans="1:3" ht="15.75">
      <c r="A30" s="64" t="s">
        <v>393</v>
      </c>
      <c r="B30" s="91" t="s">
        <v>146</v>
      </c>
      <c r="C30" s="152"/>
    </row>
    <row r="31" spans="1:3" ht="15.75">
      <c r="A31" s="64" t="s">
        <v>394</v>
      </c>
      <c r="B31" s="91" t="s">
        <v>146</v>
      </c>
      <c r="C31" s="152"/>
    </row>
    <row r="32" spans="1:3" ht="15.75">
      <c r="A32" s="64" t="s">
        <v>395</v>
      </c>
      <c r="B32" s="91" t="s">
        <v>146</v>
      </c>
      <c r="C32" s="152"/>
    </row>
    <row r="33" spans="1:3" ht="15.75">
      <c r="A33" s="64" t="s">
        <v>396</v>
      </c>
      <c r="B33" s="91" t="s">
        <v>146</v>
      </c>
      <c r="C33" s="152"/>
    </row>
    <row r="34" spans="1:3" ht="15.75">
      <c r="A34" s="64" t="s">
        <v>397</v>
      </c>
      <c r="B34" s="91" t="s">
        <v>146</v>
      </c>
      <c r="C34" s="152"/>
    </row>
    <row r="35" spans="1:3" ht="15.75">
      <c r="A35" s="64" t="s">
        <v>398</v>
      </c>
      <c r="B35" s="91" t="s">
        <v>146</v>
      </c>
      <c r="C35" s="152">
        <v>29967</v>
      </c>
    </row>
    <row r="36" spans="1:3" ht="31.5">
      <c r="A36" s="64" t="s">
        <v>399</v>
      </c>
      <c r="B36" s="91" t="s">
        <v>146</v>
      </c>
      <c r="C36" s="152"/>
    </row>
    <row r="37" spans="1:3" ht="15.75">
      <c r="A37" s="79" t="s">
        <v>400</v>
      </c>
      <c r="B37" s="82" t="s">
        <v>146</v>
      </c>
      <c r="C37" s="153">
        <f>SUM(C25:C36)</f>
        <v>29967</v>
      </c>
    </row>
    <row r="38" spans="1:3" ht="15.75">
      <c r="A38" s="154" t="s">
        <v>401</v>
      </c>
      <c r="B38" s="155" t="s">
        <v>147</v>
      </c>
      <c r="C38" s="96">
        <f>C12+C14+C21+C24+C37</f>
        <v>31267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  <headerFooter>
    <oddHeader>&amp;R&amp;"-,Félkövér"5.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1.8515625" style="26" bestFit="1" customWidth="1"/>
    <col min="2" max="2" width="14.00390625" style="161" customWidth="1"/>
    <col min="3" max="3" width="12.28125" style="26" bestFit="1" customWidth="1"/>
    <col min="4" max="4" width="16.8515625" style="26" customWidth="1"/>
    <col min="5" max="5" width="12.28125" style="26" customWidth="1"/>
    <col min="6" max="7" width="12.421875" style="26" bestFit="1" customWidth="1"/>
    <col min="8" max="8" width="13.28125" style="26" customWidth="1"/>
    <col min="9" max="9" width="13.8515625" style="26" customWidth="1"/>
    <col min="10" max="16384" width="9.140625" style="26" customWidth="1"/>
  </cols>
  <sheetData>
    <row r="1" spans="1:9" ht="30.75" customHeight="1">
      <c r="A1" s="403" t="s">
        <v>714</v>
      </c>
      <c r="B1" s="404"/>
      <c r="C1" s="404"/>
      <c r="D1" s="404"/>
      <c r="E1" s="404"/>
      <c r="F1" s="404"/>
      <c r="G1" s="404"/>
      <c r="H1" s="404"/>
      <c r="I1" s="404"/>
    </row>
    <row r="2" spans="1:9" ht="23.25" customHeight="1">
      <c r="A2" s="403" t="s">
        <v>4</v>
      </c>
      <c r="B2" s="404"/>
      <c r="C2" s="404"/>
      <c r="D2" s="404"/>
      <c r="E2" s="404"/>
      <c r="F2" s="404"/>
      <c r="G2" s="404"/>
      <c r="H2" s="404"/>
      <c r="I2" s="404"/>
    </row>
    <row r="3" spans="1:9" ht="15.75">
      <c r="A3" s="101"/>
      <c r="B3" s="156"/>
      <c r="C3" s="101"/>
      <c r="D3" s="101"/>
      <c r="E3" s="101"/>
      <c r="F3" s="101"/>
      <c r="G3" s="101"/>
      <c r="H3" s="101"/>
      <c r="I3" s="101"/>
    </row>
    <row r="4" spans="1:9" ht="15.75">
      <c r="A4" s="104" t="s">
        <v>643</v>
      </c>
      <c r="B4" s="156"/>
      <c r="C4" s="101"/>
      <c r="D4" s="101"/>
      <c r="E4" s="101"/>
      <c r="F4" s="101"/>
      <c r="G4" s="101"/>
      <c r="H4" s="101"/>
      <c r="I4" s="101"/>
    </row>
    <row r="5" spans="1:9" ht="63" customHeight="1">
      <c r="A5" s="157" t="s">
        <v>26</v>
      </c>
      <c r="B5" s="158" t="s">
        <v>27</v>
      </c>
      <c r="C5" s="157" t="s">
        <v>28</v>
      </c>
      <c r="D5" s="157" t="s">
        <v>715</v>
      </c>
      <c r="E5" s="157" t="s">
        <v>35</v>
      </c>
      <c r="F5" s="157" t="s">
        <v>695</v>
      </c>
      <c r="G5" s="157" t="s">
        <v>716</v>
      </c>
      <c r="H5" s="157" t="s">
        <v>694</v>
      </c>
      <c r="I5" s="157" t="s">
        <v>29</v>
      </c>
    </row>
    <row r="6" spans="1:9" ht="15.75">
      <c r="A6" s="56"/>
      <c r="B6" s="159"/>
      <c r="C6" s="56"/>
      <c r="D6" s="56"/>
      <c r="E6" s="56"/>
      <c r="F6" s="56"/>
      <c r="G6" s="56"/>
      <c r="H6" s="56"/>
      <c r="I6" s="56"/>
    </row>
    <row r="7" spans="1:9" ht="15.75">
      <c r="A7" s="60" t="s">
        <v>30</v>
      </c>
      <c r="B7" s="160"/>
      <c r="C7" s="60"/>
      <c r="D7" s="60"/>
      <c r="E7" s="60"/>
      <c r="F7" s="60"/>
      <c r="G7" s="60"/>
      <c r="H7" s="60"/>
      <c r="I7" s="60"/>
    </row>
    <row r="8" spans="1:9" ht="15.75">
      <c r="A8" s="56"/>
      <c r="B8" s="159"/>
      <c r="C8" s="56"/>
      <c r="D8" s="56"/>
      <c r="E8" s="56"/>
      <c r="F8" s="56"/>
      <c r="G8" s="56"/>
      <c r="H8" s="56"/>
      <c r="I8" s="56"/>
    </row>
    <row r="9" spans="1:9" ht="15.75">
      <c r="A9" s="56" t="s">
        <v>778</v>
      </c>
      <c r="B9" s="159">
        <v>2014</v>
      </c>
      <c r="C9" s="56">
        <v>0</v>
      </c>
      <c r="D9" s="56">
        <v>5940</v>
      </c>
      <c r="E9" s="56">
        <v>6663</v>
      </c>
      <c r="F9" s="56">
        <v>6352</v>
      </c>
      <c r="G9" s="56">
        <v>5969</v>
      </c>
      <c r="H9" s="56">
        <f>I9-G9-F9-E9-D9</f>
        <v>142076</v>
      </c>
      <c r="I9" s="56">
        <v>167000</v>
      </c>
    </row>
    <row r="10" spans="1:9" ht="15.75">
      <c r="A10" s="60" t="s">
        <v>31</v>
      </c>
      <c r="B10" s="160"/>
      <c r="C10" s="60">
        <f>C9</f>
        <v>0</v>
      </c>
      <c r="D10" s="60">
        <f aca="true" t="shared" si="0" ref="D10:I10">D9</f>
        <v>5940</v>
      </c>
      <c r="E10" s="60">
        <f t="shared" si="0"/>
        <v>6663</v>
      </c>
      <c r="F10" s="60">
        <f t="shared" si="0"/>
        <v>6352</v>
      </c>
      <c r="G10" s="60">
        <f t="shared" si="0"/>
        <v>5969</v>
      </c>
      <c r="H10" s="60">
        <f t="shared" si="0"/>
        <v>142076</v>
      </c>
      <c r="I10" s="60">
        <f t="shared" si="0"/>
        <v>167000</v>
      </c>
    </row>
    <row r="11" spans="1:9" ht="15.75">
      <c r="A11" s="60"/>
      <c r="B11" s="160"/>
      <c r="C11" s="60"/>
      <c r="D11" s="60"/>
      <c r="E11" s="60"/>
      <c r="F11" s="60"/>
      <c r="G11" s="60"/>
      <c r="H11" s="60"/>
      <c r="I11" s="60"/>
    </row>
    <row r="12" spans="1:9" ht="15.75">
      <c r="A12" s="56" t="s">
        <v>717</v>
      </c>
      <c r="B12" s="159">
        <v>2015</v>
      </c>
      <c r="C12" s="56">
        <v>17127</v>
      </c>
      <c r="D12" s="56">
        <v>177165</v>
      </c>
      <c r="E12" s="56">
        <v>0</v>
      </c>
      <c r="F12" s="56">
        <v>0</v>
      </c>
      <c r="G12" s="56">
        <v>0</v>
      </c>
      <c r="H12" s="56">
        <v>0</v>
      </c>
      <c r="I12" s="56">
        <f>SUM(C12:H12)</f>
        <v>194292</v>
      </c>
    </row>
    <row r="13" spans="1:9" ht="15.75">
      <c r="A13" s="56" t="s">
        <v>682</v>
      </c>
      <c r="B13" s="159">
        <v>2012</v>
      </c>
      <c r="C13" s="56">
        <v>770458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f>SUM(C13:H13)</f>
        <v>770458</v>
      </c>
    </row>
    <row r="14" spans="1:9" ht="15.75">
      <c r="A14" s="56" t="s">
        <v>721</v>
      </c>
      <c r="B14" s="159">
        <v>2015</v>
      </c>
      <c r="C14" s="56">
        <v>2165</v>
      </c>
      <c r="D14" s="56">
        <v>3310</v>
      </c>
      <c r="E14" s="56"/>
      <c r="F14" s="56"/>
      <c r="G14" s="56"/>
      <c r="H14" s="56"/>
      <c r="I14" s="56">
        <f>SUM(C14:H14)</f>
        <v>5475</v>
      </c>
    </row>
    <row r="15" spans="1:9" ht="15.75">
      <c r="A15" s="56" t="s">
        <v>722</v>
      </c>
      <c r="B15" s="159">
        <v>2015</v>
      </c>
      <c r="C15" s="56">
        <v>6531</v>
      </c>
      <c r="D15" s="56">
        <v>2000</v>
      </c>
      <c r="E15" s="56">
        <v>0</v>
      </c>
      <c r="F15" s="56">
        <v>0</v>
      </c>
      <c r="G15" s="56">
        <v>0</v>
      </c>
      <c r="H15" s="56">
        <v>0</v>
      </c>
      <c r="I15" s="56">
        <f>SUM(C15:H15)</f>
        <v>8531</v>
      </c>
    </row>
    <row r="16" spans="1:9" ht="15.75">
      <c r="A16" s="56" t="s">
        <v>718</v>
      </c>
      <c r="B16" s="159">
        <v>2016</v>
      </c>
      <c r="C16" s="56"/>
      <c r="D16" s="56">
        <v>23100</v>
      </c>
      <c r="E16" s="56">
        <v>0</v>
      </c>
      <c r="F16" s="56">
        <v>0</v>
      </c>
      <c r="G16" s="56">
        <v>0</v>
      </c>
      <c r="H16" s="56">
        <v>0</v>
      </c>
      <c r="I16" s="56">
        <f>SUM(C16:H16)</f>
        <v>23100</v>
      </c>
    </row>
    <row r="17" spans="1:9" ht="15.75">
      <c r="A17" s="60" t="s">
        <v>32</v>
      </c>
      <c r="B17" s="160"/>
      <c r="C17" s="60">
        <f aca="true" t="shared" si="1" ref="C17:I17">SUM(C13:C16)</f>
        <v>779154</v>
      </c>
      <c r="D17" s="60">
        <f t="shared" si="1"/>
        <v>28410</v>
      </c>
      <c r="E17" s="60">
        <f t="shared" si="1"/>
        <v>0</v>
      </c>
      <c r="F17" s="60">
        <f t="shared" si="1"/>
        <v>0</v>
      </c>
      <c r="G17" s="60">
        <f t="shared" si="1"/>
        <v>0</v>
      </c>
      <c r="H17" s="60">
        <f t="shared" si="1"/>
        <v>0</v>
      </c>
      <c r="I17" s="60">
        <f t="shared" si="1"/>
        <v>807564</v>
      </c>
    </row>
    <row r="18" spans="1:9" ht="15.75">
      <c r="A18" s="60"/>
      <c r="B18" s="160"/>
      <c r="C18" s="60"/>
      <c r="D18" s="60"/>
      <c r="E18" s="60"/>
      <c r="F18" s="60"/>
      <c r="G18" s="60"/>
      <c r="H18" s="60"/>
      <c r="I18" s="60"/>
    </row>
    <row r="19" spans="1:9" ht="15.75">
      <c r="A19" s="56" t="s">
        <v>779</v>
      </c>
      <c r="B19" s="159">
        <v>2015</v>
      </c>
      <c r="C19" s="56">
        <v>5310</v>
      </c>
      <c r="D19" s="56">
        <v>1000</v>
      </c>
      <c r="E19" s="56">
        <v>0</v>
      </c>
      <c r="F19" s="56">
        <v>0</v>
      </c>
      <c r="G19" s="56">
        <v>0</v>
      </c>
      <c r="H19" s="56">
        <v>0</v>
      </c>
      <c r="I19" s="56">
        <f>SUM(C19:H19)</f>
        <v>6310</v>
      </c>
    </row>
    <row r="20" spans="1:9" ht="15.75">
      <c r="A20" s="56" t="s">
        <v>719</v>
      </c>
      <c r="B20" s="159">
        <v>2015</v>
      </c>
      <c r="C20" s="56">
        <v>4365</v>
      </c>
      <c r="D20" s="56">
        <v>11000</v>
      </c>
      <c r="E20" s="56">
        <v>0</v>
      </c>
      <c r="F20" s="56">
        <v>0</v>
      </c>
      <c r="G20" s="56">
        <v>0</v>
      </c>
      <c r="H20" s="56">
        <v>0</v>
      </c>
      <c r="I20" s="56">
        <f>SUM(C20:H20)</f>
        <v>15365</v>
      </c>
    </row>
    <row r="21" spans="1:9" ht="15.75">
      <c r="A21" s="56" t="s">
        <v>720</v>
      </c>
      <c r="B21" s="159">
        <v>2015</v>
      </c>
      <c r="C21" s="56"/>
      <c r="D21" s="56">
        <v>11957</v>
      </c>
      <c r="E21" s="56"/>
      <c r="F21" s="56"/>
      <c r="G21" s="56"/>
      <c r="H21" s="56"/>
      <c r="I21" s="56">
        <f>SUM(C21:H21)</f>
        <v>11957</v>
      </c>
    </row>
    <row r="22" spans="1:9" ht="15.75">
      <c r="A22" s="60" t="s">
        <v>33</v>
      </c>
      <c r="B22" s="160"/>
      <c r="C22" s="60">
        <f>SUM(C19:C21)</f>
        <v>9675</v>
      </c>
      <c r="D22" s="60">
        <f aca="true" t="shared" si="2" ref="D22:I22">SUM(D19:D21)</f>
        <v>23957</v>
      </c>
      <c r="E22" s="60">
        <f t="shared" si="2"/>
        <v>0</v>
      </c>
      <c r="F22" s="60">
        <f t="shared" si="2"/>
        <v>0</v>
      </c>
      <c r="G22" s="60">
        <f t="shared" si="2"/>
        <v>0</v>
      </c>
      <c r="H22" s="60">
        <f t="shared" si="2"/>
        <v>0</v>
      </c>
      <c r="I22" s="60">
        <f t="shared" si="2"/>
        <v>33632</v>
      </c>
    </row>
    <row r="23" spans="1:9" ht="15.75">
      <c r="A23" s="60"/>
      <c r="B23" s="160"/>
      <c r="C23" s="60"/>
      <c r="D23" s="60"/>
      <c r="E23" s="60"/>
      <c r="F23" s="60"/>
      <c r="G23" s="60"/>
      <c r="H23" s="60"/>
      <c r="I23" s="60"/>
    </row>
    <row r="24" spans="1:9" ht="15.75">
      <c r="A24" s="60" t="s">
        <v>34</v>
      </c>
      <c r="B24" s="159"/>
      <c r="C24" s="60">
        <f>C10+C17+C22</f>
        <v>788829</v>
      </c>
      <c r="D24" s="60">
        <f aca="true" t="shared" si="3" ref="D24:I24">D10+D17+D22</f>
        <v>58307</v>
      </c>
      <c r="E24" s="60">
        <f t="shared" si="3"/>
        <v>6663</v>
      </c>
      <c r="F24" s="60">
        <f t="shared" si="3"/>
        <v>6352</v>
      </c>
      <c r="G24" s="60">
        <f t="shared" si="3"/>
        <v>5969</v>
      </c>
      <c r="H24" s="60">
        <f t="shared" si="3"/>
        <v>142076</v>
      </c>
      <c r="I24" s="60">
        <f t="shared" si="3"/>
        <v>1008196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>
    <oddHeader>&amp;R&amp;"-,Félkövér"6.a.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B1">
      <selection activeCell="D18" sqref="D18"/>
    </sheetView>
  </sheetViews>
  <sheetFormatPr defaultColWidth="9.140625" defaultRowHeight="15"/>
  <cols>
    <col min="1" max="1" width="60.8515625" style="11" bestFit="1" customWidth="1"/>
    <col min="2" max="2" width="9.140625" style="11" customWidth="1"/>
    <col min="3" max="3" width="18.140625" style="11" customWidth="1"/>
    <col min="4" max="4" width="21.57421875" style="11" customWidth="1"/>
    <col min="5" max="5" width="21.8515625" style="11" customWidth="1"/>
    <col min="6" max="7" width="19.57421875" style="11" customWidth="1"/>
    <col min="8" max="8" width="16.421875" style="11" customWidth="1"/>
    <col min="9" max="9" width="16.28125" style="11" customWidth="1"/>
    <col min="10" max="10" width="30.140625" style="11" customWidth="1"/>
    <col min="11" max="16384" width="9.140625" style="11" customWidth="1"/>
  </cols>
  <sheetData>
    <row r="1" spans="1:10" ht="30" customHeight="1">
      <c r="A1" s="410" t="s">
        <v>713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46.5" customHeight="1">
      <c r="A2" s="408" t="s">
        <v>1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0" ht="16.5" customHeight="1">
      <c r="A3" s="10"/>
      <c r="B3" s="9"/>
      <c r="C3" s="9"/>
      <c r="D3" s="9"/>
      <c r="E3" s="9"/>
      <c r="F3" s="9"/>
      <c r="G3" s="9"/>
      <c r="H3" s="9"/>
      <c r="I3" s="9"/>
      <c r="J3" s="9"/>
    </row>
    <row r="4" ht="15.75">
      <c r="A4" s="15" t="s">
        <v>643</v>
      </c>
    </row>
    <row r="5" spans="1:10" ht="61.5" customHeight="1">
      <c r="A5" s="5" t="s">
        <v>62</v>
      </c>
      <c r="B5" s="1" t="s">
        <v>63</v>
      </c>
      <c r="C5" s="14" t="s">
        <v>632</v>
      </c>
      <c r="D5" s="14" t="s">
        <v>635</v>
      </c>
      <c r="E5" s="14" t="s">
        <v>636</v>
      </c>
      <c r="F5" s="14" t="s">
        <v>637</v>
      </c>
      <c r="G5" s="14" t="s">
        <v>640</v>
      </c>
      <c r="H5" s="14" t="s">
        <v>633</v>
      </c>
      <c r="I5" s="14" t="s">
        <v>634</v>
      </c>
      <c r="J5" s="14" t="s">
        <v>638</v>
      </c>
    </row>
    <row r="6" spans="1:10" ht="31.5">
      <c r="A6" s="8"/>
      <c r="B6" s="8"/>
      <c r="C6" s="8"/>
      <c r="D6" s="8"/>
      <c r="E6" s="8"/>
      <c r="F6" s="14" t="s">
        <v>641</v>
      </c>
      <c r="G6" s="8"/>
      <c r="H6" s="8"/>
      <c r="I6" s="8"/>
      <c r="J6" s="8"/>
    </row>
    <row r="7" spans="1:10" ht="15.75">
      <c r="A7" s="6" t="s">
        <v>165</v>
      </c>
      <c r="B7" s="3" t="s">
        <v>166</v>
      </c>
      <c r="C7" s="8"/>
      <c r="D7" s="8"/>
      <c r="E7" s="8"/>
      <c r="F7" s="8"/>
      <c r="G7" s="8"/>
      <c r="H7" s="8"/>
      <c r="I7" s="8"/>
      <c r="J7" s="8"/>
    </row>
    <row r="8" spans="1:10" ht="15.75">
      <c r="A8" s="6" t="s">
        <v>809</v>
      </c>
      <c r="B8" s="3" t="s">
        <v>167</v>
      </c>
      <c r="C8" s="8">
        <v>177165</v>
      </c>
      <c r="D8" s="8">
        <v>55322</v>
      </c>
      <c r="E8" s="8">
        <v>154741</v>
      </c>
      <c r="F8" s="8" t="s">
        <v>691</v>
      </c>
      <c r="G8" s="8" t="s">
        <v>328</v>
      </c>
      <c r="H8" s="8">
        <v>2014</v>
      </c>
      <c r="I8" s="8">
        <v>2034</v>
      </c>
      <c r="J8" s="8">
        <v>236879</v>
      </c>
    </row>
    <row r="9" spans="1:10" ht="15.75">
      <c r="A9" s="2" t="s">
        <v>168</v>
      </c>
      <c r="B9" s="3" t="s">
        <v>169</v>
      </c>
      <c r="C9" s="8"/>
      <c r="D9" s="8"/>
      <c r="E9" s="8"/>
      <c r="F9" s="8"/>
      <c r="G9" s="8"/>
      <c r="H9" s="8"/>
      <c r="I9" s="8"/>
      <c r="J9" s="8"/>
    </row>
    <row r="10" spans="1:10" ht="15.75">
      <c r="A10" s="6" t="s">
        <v>170</v>
      </c>
      <c r="B10" s="3" t="s">
        <v>171</v>
      </c>
      <c r="C10" s="8"/>
      <c r="D10" s="8"/>
      <c r="E10" s="8"/>
      <c r="F10" s="8"/>
      <c r="G10" s="8"/>
      <c r="H10" s="8"/>
      <c r="I10" s="8"/>
      <c r="J10" s="8"/>
    </row>
    <row r="11" spans="1:10" ht="15.75">
      <c r="A11" s="6" t="s">
        <v>172</v>
      </c>
      <c r="B11" s="3" t="s">
        <v>173</v>
      </c>
      <c r="C11" s="8"/>
      <c r="D11" s="8"/>
      <c r="E11" s="8"/>
      <c r="F11" s="8"/>
      <c r="G11" s="8"/>
      <c r="H11" s="8"/>
      <c r="I11" s="8"/>
      <c r="J11" s="8"/>
    </row>
    <row r="12" spans="1:10" ht="15.75">
      <c r="A12" s="2" t="s">
        <v>174</v>
      </c>
      <c r="B12" s="3" t="s">
        <v>175</v>
      </c>
      <c r="C12" s="8"/>
      <c r="D12" s="8"/>
      <c r="E12" s="8"/>
      <c r="F12" s="8"/>
      <c r="G12" s="8"/>
      <c r="H12" s="8"/>
      <c r="I12" s="8"/>
      <c r="J12" s="8"/>
    </row>
    <row r="13" spans="1:10" ht="15.75">
      <c r="A13" s="2" t="s">
        <v>176</v>
      </c>
      <c r="B13" s="3" t="s">
        <v>177</v>
      </c>
      <c r="C13" s="8">
        <v>47835</v>
      </c>
      <c r="D13" s="8">
        <v>14937</v>
      </c>
      <c r="E13" s="8"/>
      <c r="F13" s="8"/>
      <c r="G13" s="8"/>
      <c r="H13" s="8"/>
      <c r="I13" s="8"/>
      <c r="J13" s="8"/>
    </row>
    <row r="14" spans="1:10" s="25" customFormat="1" ht="15.75">
      <c r="A14" s="7" t="s">
        <v>409</v>
      </c>
      <c r="B14" s="4" t="s">
        <v>178</v>
      </c>
      <c r="C14" s="12">
        <f>SUM(C8:C13)</f>
        <v>225000</v>
      </c>
      <c r="D14" s="12">
        <v>70259</v>
      </c>
      <c r="E14" s="12"/>
      <c r="F14" s="12"/>
      <c r="G14" s="12"/>
      <c r="H14" s="12"/>
      <c r="I14" s="12"/>
      <c r="J14" s="12">
        <f aca="true" t="shared" si="0" ref="D14:J14">SUM(J7:J13)</f>
        <v>236879</v>
      </c>
    </row>
    <row r="15" spans="1:10" ht="15.75">
      <c r="A15" s="7"/>
      <c r="B15" s="4"/>
      <c r="C15" s="8"/>
      <c r="D15" s="8"/>
      <c r="E15" s="8"/>
      <c r="F15" s="8"/>
      <c r="G15" s="8"/>
      <c r="H15" s="8"/>
      <c r="I15" s="8"/>
      <c r="J15" s="8"/>
    </row>
    <row r="16" spans="1:10" ht="15.75">
      <c r="A16" s="6" t="s">
        <v>179</v>
      </c>
      <c r="B16" s="3" t="s">
        <v>180</v>
      </c>
      <c r="C16" s="8"/>
      <c r="D16" s="8"/>
      <c r="E16" s="8"/>
      <c r="F16" s="8"/>
      <c r="G16" s="8"/>
      <c r="H16" s="8"/>
      <c r="I16" s="8"/>
      <c r="J16" s="8"/>
    </row>
    <row r="17" spans="1:10" ht="15.75">
      <c r="A17" s="6" t="s">
        <v>181</v>
      </c>
      <c r="B17" s="3" t="s">
        <v>182</v>
      </c>
      <c r="C17" s="8"/>
      <c r="D17" s="8"/>
      <c r="E17" s="8"/>
      <c r="F17" s="8"/>
      <c r="G17" s="8"/>
      <c r="H17" s="8"/>
      <c r="I17" s="8"/>
      <c r="J17" s="8"/>
    </row>
    <row r="18" spans="1:10" ht="15.75">
      <c r="A18" s="6" t="s">
        <v>183</v>
      </c>
      <c r="B18" s="3" t="s">
        <v>184</v>
      </c>
      <c r="C18" s="8"/>
      <c r="D18" s="8"/>
      <c r="E18" s="8"/>
      <c r="F18" s="8"/>
      <c r="G18" s="8"/>
      <c r="H18" s="8"/>
      <c r="I18" s="8"/>
      <c r="J18" s="8"/>
    </row>
    <row r="19" spans="1:10" ht="15.75">
      <c r="A19" s="6" t="s">
        <v>185</v>
      </c>
      <c r="B19" s="3" t="s">
        <v>186</v>
      </c>
      <c r="C19" s="8"/>
      <c r="D19" s="8"/>
      <c r="E19" s="8"/>
      <c r="F19" s="8"/>
      <c r="G19" s="8"/>
      <c r="H19" s="8"/>
      <c r="I19" s="8"/>
      <c r="J19" s="8"/>
    </row>
    <row r="20" spans="1:10" s="25" customFormat="1" ht="15.75">
      <c r="A20" s="7" t="s">
        <v>410</v>
      </c>
      <c r="B20" s="4" t="s">
        <v>187</v>
      </c>
      <c r="C20" s="12"/>
      <c r="D20" s="12"/>
      <c r="E20" s="12"/>
      <c r="F20" s="12"/>
      <c r="G20" s="12"/>
      <c r="H20" s="12"/>
      <c r="I20" s="12"/>
      <c r="J20" s="12">
        <f aca="true" t="shared" si="1" ref="D20:J20">SUM(J16:J19)</f>
        <v>0</v>
      </c>
    </row>
    <row r="22" ht="15.75">
      <c r="C22" s="98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&amp;R&amp;"-,Félkövér"6.b.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8.421875" style="101" customWidth="1"/>
    <col min="2" max="2" width="14.57421875" style="101" customWidth="1"/>
    <col min="3" max="3" width="23.7109375" style="101" customWidth="1"/>
    <col min="4" max="4" width="21.57421875" style="101" customWidth="1"/>
    <col min="5" max="5" width="19.57421875" style="101" customWidth="1"/>
    <col min="6" max="16384" width="9.140625" style="101" customWidth="1"/>
  </cols>
  <sheetData>
    <row r="1" spans="1:5" ht="23.25" customHeight="1">
      <c r="A1" s="403" t="s">
        <v>714</v>
      </c>
      <c r="B1" s="404"/>
      <c r="C1" s="404"/>
      <c r="D1" s="404"/>
      <c r="E1" s="404"/>
    </row>
    <row r="2" spans="1:5" ht="25.5" customHeight="1">
      <c r="A2" s="411" t="s">
        <v>9</v>
      </c>
      <c r="B2" s="404"/>
      <c r="C2" s="404"/>
      <c r="D2" s="404"/>
      <c r="E2" s="404"/>
    </row>
    <row r="3" spans="1:5" ht="21.75" customHeight="1">
      <c r="A3" s="149"/>
      <c r="B3" s="162"/>
      <c r="C3" s="162"/>
      <c r="D3" s="162"/>
      <c r="E3" s="162"/>
    </row>
    <row r="4" ht="20.25" customHeight="1">
      <c r="A4" s="104" t="s">
        <v>643</v>
      </c>
    </row>
    <row r="5" spans="1:5" ht="15.75">
      <c r="A5" s="38" t="s">
        <v>631</v>
      </c>
      <c r="B5" s="88" t="s">
        <v>63</v>
      </c>
      <c r="C5" s="38" t="s">
        <v>683</v>
      </c>
      <c r="D5" s="38" t="s">
        <v>684</v>
      </c>
      <c r="E5" s="38" t="s">
        <v>8</v>
      </c>
    </row>
    <row r="6" spans="1:5" ht="26.25" customHeight="1">
      <c r="A6" s="80" t="s">
        <v>6</v>
      </c>
      <c r="B6" s="93" t="s">
        <v>221</v>
      </c>
      <c r="C6" s="152">
        <v>97267</v>
      </c>
      <c r="D6" s="152">
        <v>109360</v>
      </c>
      <c r="E6" s="152">
        <f>SUM(C6:D6)</f>
        <v>206627</v>
      </c>
    </row>
    <row r="7" spans="1:5" ht="26.25" customHeight="1">
      <c r="A7" s="80" t="s">
        <v>7</v>
      </c>
      <c r="B7" s="93" t="s">
        <v>221</v>
      </c>
      <c r="C7" s="152"/>
      <c r="D7" s="152"/>
      <c r="E7" s="152"/>
    </row>
    <row r="8" spans="1:5" ht="22.5" customHeight="1">
      <c r="A8" s="38" t="s">
        <v>10</v>
      </c>
      <c r="B8" s="38"/>
      <c r="C8" s="153">
        <f>C6</f>
        <v>97267</v>
      </c>
      <c r="D8" s="153">
        <f>D6</f>
        <v>109360</v>
      </c>
      <c r="E8" s="153">
        <f>E6</f>
        <v>206627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  <headerFooter>
    <oddHeader>&amp;R&amp;"-,Félkövér"7.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Rajos Istvánné</cp:lastModifiedBy>
  <cp:lastPrinted>2016-02-22T09:51:56Z</cp:lastPrinted>
  <dcterms:created xsi:type="dcterms:W3CDTF">2014-01-03T21:48:14Z</dcterms:created>
  <dcterms:modified xsi:type="dcterms:W3CDTF">2016-02-22T10:02:55Z</dcterms:modified>
  <cp:category/>
  <cp:version/>
  <cp:contentType/>
  <cp:contentStatus/>
</cp:coreProperties>
</file>